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antos\Downloads\Planilha controle de Gastos\"/>
    </mc:Choice>
  </mc:AlternateContent>
  <xr:revisionPtr revIDLastSave="0" documentId="13_ncr:1_{A8509925-E59F-4C52-9675-E2D14875D7B3}" xr6:coauthVersionLast="47" xr6:coauthVersionMax="47" xr10:uidLastSave="{00000000-0000-0000-0000-000000000000}"/>
  <bookViews>
    <workbookView xWindow="-120" yWindow="-120" windowWidth="24240" windowHeight="13140" tabRatio="940" activeTab="2" xr2:uid="{00000000-000D-0000-FFFF-FFFF00000000}"/>
  </bookViews>
  <sheets>
    <sheet name="Comece Aqui" sheetId="1" r:id="rId1"/>
    <sheet name="Configurações" sheetId="2" r:id="rId2"/>
    <sheet name="Janeiro" sheetId="3" r:id="rId3"/>
    <sheet name="Fevereiro" sheetId="4" r:id="rId4"/>
    <sheet name="Março" sheetId="5" r:id="rId5"/>
    <sheet name="Abril" sheetId="6" r:id="rId6"/>
    <sheet name="Maio" sheetId="7" r:id="rId7"/>
    <sheet name="Junho" sheetId="8" r:id="rId8"/>
    <sheet name="Julho" sheetId="9" r:id="rId9"/>
    <sheet name="Agosto" sheetId="10" r:id="rId10"/>
    <sheet name="Setembro" sheetId="11" r:id="rId11"/>
    <sheet name="Outubro" sheetId="12" r:id="rId12"/>
    <sheet name="Novembro" sheetId="13" r:id="rId13"/>
    <sheet name="Dezembro" sheetId="14" r:id="rId14"/>
    <sheet name="Poupança" sheetId="15" r:id="rId15"/>
    <sheet name="Painel Anual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3" l="1"/>
  <c r="C11" i="2"/>
  <c r="C19" i="15" s="1"/>
  <c r="C10" i="2"/>
  <c r="C20" i="16" s="1"/>
  <c r="E5" i="5"/>
  <c r="E6" i="5"/>
  <c r="I23" i="5" s="1"/>
  <c r="E7" i="5"/>
  <c r="E8" i="5"/>
  <c r="E9" i="5"/>
  <c r="E10" i="5"/>
  <c r="E11" i="5"/>
  <c r="E12" i="5"/>
  <c r="E13" i="5"/>
  <c r="E14" i="5"/>
  <c r="E15" i="5"/>
  <c r="E16" i="5"/>
  <c r="I29" i="5" s="1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22" i="14"/>
  <c r="E21" i="14"/>
  <c r="E20" i="14"/>
  <c r="E19" i="14"/>
  <c r="I32" i="14" s="1"/>
  <c r="E18" i="14"/>
  <c r="E17" i="14"/>
  <c r="E16" i="14"/>
  <c r="E15" i="14"/>
  <c r="I28" i="14" s="1"/>
  <c r="E14" i="14"/>
  <c r="E13" i="14"/>
  <c r="E12" i="14"/>
  <c r="E11" i="14"/>
  <c r="I24" i="14" s="1"/>
  <c r="E10" i="14"/>
  <c r="E9" i="14"/>
  <c r="E8" i="14"/>
  <c r="E7" i="14"/>
  <c r="I35" i="14" s="1"/>
  <c r="E6" i="14"/>
  <c r="E5" i="14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I35" i="13" s="1"/>
  <c r="E6" i="13"/>
  <c r="E5" i="13"/>
  <c r="E22" i="12"/>
  <c r="E21" i="12"/>
  <c r="E20" i="12"/>
  <c r="I33" i="12" s="1"/>
  <c r="E19" i="12"/>
  <c r="E18" i="12"/>
  <c r="E17" i="12"/>
  <c r="E16" i="12"/>
  <c r="I29" i="12" s="1"/>
  <c r="E15" i="12"/>
  <c r="E14" i="12"/>
  <c r="E13" i="12"/>
  <c r="E12" i="12"/>
  <c r="I25" i="12" s="1"/>
  <c r="E11" i="12"/>
  <c r="E10" i="12"/>
  <c r="E9" i="12"/>
  <c r="E8" i="12"/>
  <c r="E7" i="12"/>
  <c r="I35" i="12" s="1"/>
  <c r="E6" i="12"/>
  <c r="E5" i="12"/>
  <c r="E22" i="11"/>
  <c r="E21" i="11"/>
  <c r="E20" i="11"/>
  <c r="I33" i="11" s="1"/>
  <c r="E19" i="11"/>
  <c r="I32" i="11" s="1"/>
  <c r="E18" i="11"/>
  <c r="E17" i="11"/>
  <c r="E16" i="11"/>
  <c r="I29" i="11" s="1"/>
  <c r="E15" i="11"/>
  <c r="I28" i="11" s="1"/>
  <c r="E14" i="11"/>
  <c r="E13" i="11"/>
  <c r="E12" i="11"/>
  <c r="E11" i="11"/>
  <c r="I24" i="11" s="1"/>
  <c r="E10" i="11"/>
  <c r="E9" i="11"/>
  <c r="E8" i="11"/>
  <c r="E7" i="11"/>
  <c r="I35" i="11" s="1"/>
  <c r="E6" i="11"/>
  <c r="E5" i="11"/>
  <c r="E22" i="10"/>
  <c r="E21" i="10"/>
  <c r="E20" i="10"/>
  <c r="E19" i="10"/>
  <c r="I32" i="10" s="1"/>
  <c r="E18" i="10"/>
  <c r="E17" i="10"/>
  <c r="E16" i="10"/>
  <c r="E15" i="10"/>
  <c r="I28" i="10" s="1"/>
  <c r="E14" i="10"/>
  <c r="E13" i="10"/>
  <c r="E12" i="10"/>
  <c r="E11" i="10"/>
  <c r="I24" i="10" s="1"/>
  <c r="E10" i="10"/>
  <c r="E9" i="10"/>
  <c r="E8" i="10"/>
  <c r="E7" i="10"/>
  <c r="I35" i="10" s="1"/>
  <c r="E6" i="10"/>
  <c r="E5" i="10"/>
  <c r="E22" i="9"/>
  <c r="E21" i="9"/>
  <c r="E20" i="9"/>
  <c r="E19" i="9"/>
  <c r="I32" i="9" s="1"/>
  <c r="E18" i="9"/>
  <c r="E17" i="9"/>
  <c r="E16" i="9"/>
  <c r="E15" i="9"/>
  <c r="I28" i="9" s="1"/>
  <c r="E14" i="9"/>
  <c r="E13" i="9"/>
  <c r="E12" i="9"/>
  <c r="E11" i="9"/>
  <c r="I24" i="9" s="1"/>
  <c r="E10" i="9"/>
  <c r="E9" i="9"/>
  <c r="E8" i="9"/>
  <c r="E7" i="9"/>
  <c r="E6" i="9"/>
  <c r="E5" i="9"/>
  <c r="E22" i="8"/>
  <c r="E21" i="8"/>
  <c r="E20" i="8"/>
  <c r="I33" i="8" s="1"/>
  <c r="E19" i="8"/>
  <c r="I32" i="8" s="1"/>
  <c r="E18" i="8"/>
  <c r="E17" i="8"/>
  <c r="E16" i="8"/>
  <c r="E15" i="8"/>
  <c r="I28" i="8" s="1"/>
  <c r="E14" i="8"/>
  <c r="E13" i="8"/>
  <c r="E12" i="8"/>
  <c r="E11" i="8"/>
  <c r="I24" i="8" s="1"/>
  <c r="E10" i="8"/>
  <c r="E9" i="8"/>
  <c r="E8" i="8"/>
  <c r="E7" i="8"/>
  <c r="I35" i="8" s="1"/>
  <c r="E6" i="8"/>
  <c r="E5" i="8"/>
  <c r="E22" i="7"/>
  <c r="E21" i="7"/>
  <c r="E20" i="7"/>
  <c r="E19" i="7"/>
  <c r="I32" i="7" s="1"/>
  <c r="E18" i="7"/>
  <c r="E17" i="7"/>
  <c r="E16" i="7"/>
  <c r="E15" i="7"/>
  <c r="I28" i="7" s="1"/>
  <c r="E14" i="7"/>
  <c r="E13" i="7"/>
  <c r="E12" i="7"/>
  <c r="E11" i="7"/>
  <c r="I24" i="7" s="1"/>
  <c r="E10" i="7"/>
  <c r="E9" i="7"/>
  <c r="E8" i="7"/>
  <c r="E7" i="7"/>
  <c r="E6" i="7"/>
  <c r="E5" i="7"/>
  <c r="E22" i="6"/>
  <c r="E21" i="6"/>
  <c r="E20" i="6"/>
  <c r="E19" i="6"/>
  <c r="I32" i="6" s="1"/>
  <c r="E18" i="6"/>
  <c r="E17" i="6"/>
  <c r="E16" i="6"/>
  <c r="E15" i="6"/>
  <c r="I28" i="6" s="1"/>
  <c r="E14" i="6"/>
  <c r="E13" i="6"/>
  <c r="E12" i="6"/>
  <c r="E11" i="6"/>
  <c r="I24" i="6" s="1"/>
  <c r="E10" i="6"/>
  <c r="E9" i="6"/>
  <c r="E8" i="6"/>
  <c r="E7" i="6"/>
  <c r="I35" i="6" s="1"/>
  <c r="E6" i="6"/>
  <c r="E5" i="6"/>
  <c r="I33" i="5"/>
  <c r="I32" i="5"/>
  <c r="I28" i="5"/>
  <c r="I25" i="5"/>
  <c r="I24" i="5"/>
  <c r="E22" i="4"/>
  <c r="E21" i="4"/>
  <c r="E20" i="4"/>
  <c r="E19" i="4"/>
  <c r="I32" i="4" s="1"/>
  <c r="E18" i="4"/>
  <c r="E17" i="4"/>
  <c r="E16" i="4"/>
  <c r="E15" i="4"/>
  <c r="I28" i="4" s="1"/>
  <c r="E14" i="4"/>
  <c r="E13" i="4"/>
  <c r="E12" i="4"/>
  <c r="E11" i="4"/>
  <c r="I24" i="4" s="1"/>
  <c r="E10" i="4"/>
  <c r="E9" i="4"/>
  <c r="E8" i="4"/>
  <c r="E7" i="4"/>
  <c r="E6" i="4"/>
  <c r="E5" i="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I34" i="14"/>
  <c r="E34" i="14"/>
  <c r="I33" i="14"/>
  <c r="E33" i="14"/>
  <c r="E32" i="14"/>
  <c r="I31" i="14"/>
  <c r="E31" i="14"/>
  <c r="I30" i="14"/>
  <c r="E30" i="14"/>
  <c r="I29" i="14"/>
  <c r="E29" i="14"/>
  <c r="E28" i="14"/>
  <c r="I27" i="14"/>
  <c r="E27" i="14"/>
  <c r="I26" i="14"/>
  <c r="E26" i="14"/>
  <c r="I25" i="14"/>
  <c r="E25" i="14"/>
  <c r="E24" i="14"/>
  <c r="I23" i="14"/>
  <c r="E23" i="14"/>
  <c r="I22" i="14"/>
  <c r="I16" i="14"/>
  <c r="I11" i="14"/>
  <c r="E49" i="13"/>
  <c r="E48" i="13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I34" i="13"/>
  <c r="E34" i="13"/>
  <c r="I33" i="13"/>
  <c r="E33" i="13"/>
  <c r="I32" i="13"/>
  <c r="E32" i="13"/>
  <c r="I31" i="13"/>
  <c r="E31" i="13"/>
  <c r="I30" i="13"/>
  <c r="E30" i="13"/>
  <c r="I29" i="13"/>
  <c r="E29" i="13"/>
  <c r="I28" i="13"/>
  <c r="E28" i="13"/>
  <c r="I27" i="13"/>
  <c r="E27" i="13"/>
  <c r="I26" i="13"/>
  <c r="E26" i="13"/>
  <c r="I25" i="13"/>
  <c r="E25" i="13"/>
  <c r="I24" i="13"/>
  <c r="E24" i="13"/>
  <c r="I23" i="13"/>
  <c r="E23" i="13"/>
  <c r="I22" i="13"/>
  <c r="I16" i="13"/>
  <c r="I11" i="13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I34" i="12"/>
  <c r="E34" i="12"/>
  <c r="E33" i="12"/>
  <c r="I32" i="12"/>
  <c r="E32" i="12"/>
  <c r="I31" i="12"/>
  <c r="E31" i="12"/>
  <c r="I30" i="12"/>
  <c r="E30" i="12"/>
  <c r="E29" i="12"/>
  <c r="I28" i="12"/>
  <c r="E28" i="12"/>
  <c r="I27" i="12"/>
  <c r="E27" i="12"/>
  <c r="I26" i="12"/>
  <c r="E26" i="12"/>
  <c r="E25" i="12"/>
  <c r="I24" i="12"/>
  <c r="E24" i="12"/>
  <c r="I23" i="12"/>
  <c r="E23" i="12"/>
  <c r="I22" i="12"/>
  <c r="I16" i="12"/>
  <c r="I11" i="12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I34" i="11"/>
  <c r="E34" i="11"/>
  <c r="E33" i="11"/>
  <c r="E32" i="11"/>
  <c r="I31" i="11"/>
  <c r="E31" i="11"/>
  <c r="I30" i="11"/>
  <c r="E30" i="11"/>
  <c r="E29" i="11"/>
  <c r="E28" i="11"/>
  <c r="I27" i="11"/>
  <c r="E27" i="11"/>
  <c r="I26" i="11"/>
  <c r="E26" i="11"/>
  <c r="I25" i="11"/>
  <c r="E25" i="11"/>
  <c r="E24" i="11"/>
  <c r="I23" i="11"/>
  <c r="E23" i="11"/>
  <c r="I22" i="11"/>
  <c r="I8" i="11"/>
  <c r="I16" i="11"/>
  <c r="I11" i="11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I34" i="10"/>
  <c r="E34" i="10"/>
  <c r="I33" i="10"/>
  <c r="E33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E24" i="10"/>
  <c r="I23" i="10"/>
  <c r="E23" i="10"/>
  <c r="I22" i="10"/>
  <c r="I16" i="10"/>
  <c r="I11" i="10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I34" i="9"/>
  <c r="E34" i="9"/>
  <c r="I33" i="9"/>
  <c r="E33" i="9"/>
  <c r="E32" i="9"/>
  <c r="I31" i="9"/>
  <c r="E31" i="9"/>
  <c r="I30" i="9"/>
  <c r="E30" i="9"/>
  <c r="I29" i="9"/>
  <c r="E29" i="9"/>
  <c r="E28" i="9"/>
  <c r="I27" i="9"/>
  <c r="E27" i="9"/>
  <c r="I26" i="9"/>
  <c r="E26" i="9"/>
  <c r="I25" i="9"/>
  <c r="E25" i="9"/>
  <c r="E24" i="9"/>
  <c r="I23" i="9"/>
  <c r="E23" i="9"/>
  <c r="I22" i="9"/>
  <c r="I16" i="9"/>
  <c r="I11" i="9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I34" i="8"/>
  <c r="E34" i="8"/>
  <c r="E33" i="8"/>
  <c r="E32" i="8"/>
  <c r="I31" i="8"/>
  <c r="E31" i="8"/>
  <c r="I30" i="8"/>
  <c r="E30" i="8"/>
  <c r="I29" i="8"/>
  <c r="E29" i="8"/>
  <c r="E28" i="8"/>
  <c r="I27" i="8"/>
  <c r="E27" i="8"/>
  <c r="I26" i="8"/>
  <c r="E26" i="8"/>
  <c r="I25" i="8"/>
  <c r="E25" i="8"/>
  <c r="E24" i="8"/>
  <c r="I23" i="8"/>
  <c r="E23" i="8"/>
  <c r="I22" i="8"/>
  <c r="I16" i="8"/>
  <c r="I11" i="8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I34" i="7"/>
  <c r="E34" i="7"/>
  <c r="I33" i="7"/>
  <c r="E33" i="7"/>
  <c r="E32" i="7"/>
  <c r="I31" i="7"/>
  <c r="E31" i="7"/>
  <c r="I30" i="7"/>
  <c r="E30" i="7"/>
  <c r="I29" i="7"/>
  <c r="E29" i="7"/>
  <c r="E28" i="7"/>
  <c r="I27" i="7"/>
  <c r="E27" i="7"/>
  <c r="I26" i="7"/>
  <c r="E26" i="7"/>
  <c r="I25" i="7"/>
  <c r="E25" i="7"/>
  <c r="E24" i="7"/>
  <c r="I23" i="7"/>
  <c r="E23" i="7"/>
  <c r="I22" i="7"/>
  <c r="I16" i="7"/>
  <c r="I11" i="7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I34" i="6"/>
  <c r="E34" i="6"/>
  <c r="I33" i="6"/>
  <c r="E33" i="6"/>
  <c r="E32" i="6"/>
  <c r="I31" i="6"/>
  <c r="E31" i="6"/>
  <c r="I30" i="6"/>
  <c r="E30" i="6"/>
  <c r="I29" i="6"/>
  <c r="E29" i="6"/>
  <c r="E28" i="6"/>
  <c r="I27" i="6"/>
  <c r="E27" i="6"/>
  <c r="I26" i="6"/>
  <c r="E26" i="6"/>
  <c r="I25" i="6"/>
  <c r="E25" i="6"/>
  <c r="E24" i="6"/>
  <c r="I23" i="6"/>
  <c r="E23" i="6"/>
  <c r="I22" i="6"/>
  <c r="I16" i="6"/>
  <c r="I11" i="6"/>
  <c r="I34" i="5"/>
  <c r="I31" i="5"/>
  <c r="I30" i="5"/>
  <c r="I27" i="5"/>
  <c r="I26" i="5"/>
  <c r="I22" i="5"/>
  <c r="I16" i="5"/>
  <c r="I11" i="5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I34" i="4"/>
  <c r="E34" i="4"/>
  <c r="I33" i="4"/>
  <c r="E33" i="4"/>
  <c r="E32" i="4"/>
  <c r="I31" i="4"/>
  <c r="E31" i="4"/>
  <c r="I30" i="4"/>
  <c r="E30" i="4"/>
  <c r="I29" i="4"/>
  <c r="E29" i="4"/>
  <c r="E28" i="4"/>
  <c r="I27" i="4"/>
  <c r="E27" i="4"/>
  <c r="I26" i="4"/>
  <c r="E26" i="4"/>
  <c r="I25" i="4"/>
  <c r="E25" i="4"/>
  <c r="E24" i="4"/>
  <c r="I23" i="4"/>
  <c r="E23" i="4"/>
  <c r="I22" i="4"/>
  <c r="I16" i="4"/>
  <c r="I11" i="4"/>
  <c r="I35" i="4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I34" i="3"/>
  <c r="E34" i="3"/>
  <c r="E33" i="3"/>
  <c r="I32" i="3"/>
  <c r="E32" i="3"/>
  <c r="E31" i="3"/>
  <c r="E30" i="3"/>
  <c r="E29" i="3"/>
  <c r="I28" i="3"/>
  <c r="E28" i="3"/>
  <c r="E27" i="3"/>
  <c r="E26" i="3"/>
  <c r="E25" i="3"/>
  <c r="E24" i="3"/>
  <c r="E23" i="3"/>
  <c r="E22" i="3"/>
  <c r="E21" i="3"/>
  <c r="E20" i="3"/>
  <c r="I33" i="3" s="1"/>
  <c r="E19" i="3"/>
  <c r="E18" i="3"/>
  <c r="I31" i="3" s="1"/>
  <c r="E17" i="3"/>
  <c r="I30" i="3" s="1"/>
  <c r="I16" i="3"/>
  <c r="E16" i="3"/>
  <c r="I29" i="3" s="1"/>
  <c r="E15" i="3"/>
  <c r="E14" i="3"/>
  <c r="I27" i="3" s="1"/>
  <c r="E13" i="3"/>
  <c r="I26" i="3" s="1"/>
  <c r="E12" i="3"/>
  <c r="I25" i="3" s="1"/>
  <c r="I11" i="3"/>
  <c r="E11" i="3"/>
  <c r="E10" i="3"/>
  <c r="E9" i="3"/>
  <c r="I22" i="3" s="1"/>
  <c r="E8" i="3"/>
  <c r="E7" i="3"/>
  <c r="I35" i="3" s="1"/>
  <c r="E6" i="3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I5" i="5" l="1"/>
  <c r="C7" i="16" s="1"/>
  <c r="I5" i="9"/>
  <c r="C11" i="16" s="1"/>
  <c r="I6" i="7"/>
  <c r="I12" i="7" s="1"/>
  <c r="H13" i="7" s="1"/>
  <c r="I5" i="13"/>
  <c r="C15" i="16" s="1"/>
  <c r="I6" i="11"/>
  <c r="D13" i="16" s="1"/>
  <c r="I35" i="9"/>
  <c r="I35" i="7"/>
  <c r="I8" i="7"/>
  <c r="C9" i="15" s="1"/>
  <c r="I24" i="3"/>
  <c r="I35" i="5"/>
  <c r="I8" i="3"/>
  <c r="I17" i="3" s="1"/>
  <c r="H18" i="3" s="1"/>
  <c r="I23" i="3"/>
  <c r="I6" i="3"/>
  <c r="I12" i="3" s="1"/>
  <c r="H13" i="3" s="1"/>
  <c r="E9" i="16"/>
  <c r="I17" i="7"/>
  <c r="H18" i="7" s="1"/>
  <c r="E13" i="16"/>
  <c r="I17" i="11"/>
  <c r="H18" i="11" s="1"/>
  <c r="C13" i="15"/>
  <c r="D9" i="16"/>
  <c r="I8" i="8"/>
  <c r="I6" i="8"/>
  <c r="I8" i="6"/>
  <c r="I6" i="6"/>
  <c r="I5" i="6"/>
  <c r="I8" i="14"/>
  <c r="I6" i="14"/>
  <c r="I5" i="14"/>
  <c r="I8" i="5"/>
  <c r="I5" i="7"/>
  <c r="I8" i="9"/>
  <c r="I5" i="11"/>
  <c r="I8" i="13"/>
  <c r="I8" i="4"/>
  <c r="I6" i="4"/>
  <c r="I8" i="12"/>
  <c r="I6" i="12"/>
  <c r="I8" i="10"/>
  <c r="I6" i="10"/>
  <c r="I5" i="10"/>
  <c r="I5" i="4"/>
  <c r="I5" i="8"/>
  <c r="I5" i="12"/>
  <c r="I5" i="3"/>
  <c r="I6" i="5"/>
  <c r="I6" i="9"/>
  <c r="I6" i="13"/>
  <c r="I12" i="11" l="1"/>
  <c r="H13" i="11" s="1"/>
  <c r="E5" i="16"/>
  <c r="C5" i="15"/>
  <c r="D5" i="16"/>
  <c r="D7" i="16"/>
  <c r="F7" i="16" s="1"/>
  <c r="I12" i="5"/>
  <c r="H13" i="5" s="1"/>
  <c r="I7" i="5"/>
  <c r="I7" i="4"/>
  <c r="C6" i="16"/>
  <c r="I7" i="11"/>
  <c r="C13" i="16"/>
  <c r="F13" i="16" s="1"/>
  <c r="C8" i="16"/>
  <c r="I7" i="6"/>
  <c r="C5" i="16"/>
  <c r="I7" i="3"/>
  <c r="C12" i="16"/>
  <c r="I7" i="10"/>
  <c r="I12" i="12"/>
  <c r="H13" i="12" s="1"/>
  <c r="D14" i="16"/>
  <c r="I12" i="4"/>
  <c r="H13" i="4" s="1"/>
  <c r="D6" i="16"/>
  <c r="E11" i="16"/>
  <c r="C11" i="15"/>
  <c r="I17" i="9"/>
  <c r="H18" i="9" s="1"/>
  <c r="I12" i="14"/>
  <c r="H13" i="14" s="1"/>
  <c r="D16" i="16"/>
  <c r="I12" i="6"/>
  <c r="H13" i="6" s="1"/>
  <c r="D8" i="16"/>
  <c r="D15" i="16"/>
  <c r="F15" i="16" s="1"/>
  <c r="I12" i="13"/>
  <c r="H13" i="13" s="1"/>
  <c r="I7" i="13"/>
  <c r="I7" i="12"/>
  <c r="C14" i="16"/>
  <c r="I12" i="10"/>
  <c r="H13" i="10" s="1"/>
  <c r="D12" i="16"/>
  <c r="E14" i="16"/>
  <c r="C14" i="15"/>
  <c r="I17" i="12"/>
  <c r="H18" i="12" s="1"/>
  <c r="E6" i="16"/>
  <c r="C6" i="15"/>
  <c r="I17" i="4"/>
  <c r="H18" i="4" s="1"/>
  <c r="C9" i="16"/>
  <c r="F9" i="16" s="1"/>
  <c r="I7" i="7"/>
  <c r="C16" i="15"/>
  <c r="E16" i="16"/>
  <c r="I17" i="14"/>
  <c r="H18" i="14" s="1"/>
  <c r="C8" i="15"/>
  <c r="E8" i="16"/>
  <c r="I17" i="6"/>
  <c r="H18" i="6" s="1"/>
  <c r="I12" i="8"/>
  <c r="H13" i="8" s="1"/>
  <c r="D10" i="16"/>
  <c r="C16" i="16"/>
  <c r="I7" i="14"/>
  <c r="D11" i="16"/>
  <c r="F11" i="16" s="1"/>
  <c r="I12" i="9"/>
  <c r="H13" i="9" s="1"/>
  <c r="I7" i="9"/>
  <c r="I7" i="8"/>
  <c r="C10" i="16"/>
  <c r="C12" i="15"/>
  <c r="E12" i="16"/>
  <c r="I17" i="10"/>
  <c r="H18" i="10" s="1"/>
  <c r="C15" i="15"/>
  <c r="E15" i="16"/>
  <c r="I17" i="13"/>
  <c r="H18" i="13" s="1"/>
  <c r="C7" i="15"/>
  <c r="E7" i="16"/>
  <c r="I17" i="5"/>
  <c r="H18" i="5" s="1"/>
  <c r="E10" i="16"/>
  <c r="C10" i="15"/>
  <c r="I17" i="8"/>
  <c r="H18" i="8" s="1"/>
  <c r="F14" i="16" l="1"/>
  <c r="F10" i="16"/>
  <c r="F12" i="16"/>
  <c r="F8" i="16"/>
  <c r="AD5" i="15" a="1"/>
  <c r="AD5" i="15" s="1"/>
  <c r="AD6" i="15" s="1" a="1"/>
  <c r="AD6" i="15" s="1"/>
  <c r="AD7" i="15" s="1" a="1"/>
  <c r="AD7" i="15" s="1"/>
  <c r="AD8" i="15" s="1" a="1"/>
  <c r="AD8" i="15" s="1"/>
  <c r="AD9" i="15" s="1" a="1"/>
  <c r="AD9" i="15" s="1"/>
  <c r="AD10" i="15" s="1" a="1"/>
  <c r="AD10" i="15" s="1"/>
  <c r="AD11" i="15" s="1" a="1"/>
  <c r="AD11" i="15" s="1"/>
  <c r="AD12" i="15" s="1" a="1"/>
  <c r="AD12" i="15" s="1"/>
  <c r="AD13" i="15" s="1" a="1"/>
  <c r="AD13" i="15" s="1"/>
  <c r="AD14" i="15" s="1" a="1"/>
  <c r="AD14" i="15" s="1"/>
  <c r="AD15" i="15" s="1" a="1"/>
  <c r="AD15" i="15" s="1"/>
  <c r="AD16" i="15" s="1" a="1"/>
  <c r="AD16" i="15" s="1"/>
  <c r="D5" i="15" a="1"/>
  <c r="D5" i="15" s="1"/>
  <c r="D6" i="15" s="1" a="1"/>
  <c r="D6" i="15" s="1"/>
  <c r="D7" i="15" s="1" a="1"/>
  <c r="D7" i="15" s="1"/>
  <c r="D8" i="15" s="1" a="1"/>
  <c r="D8" i="15" s="1"/>
  <c r="D9" i="15" s="1" a="1"/>
  <c r="D9" i="15" s="1"/>
  <c r="D10" i="15" s="1" a="1"/>
  <c r="D10" i="15" s="1"/>
  <c r="D11" i="15" s="1" a="1"/>
  <c r="D11" i="15" s="1"/>
  <c r="D12" i="15" s="1" a="1"/>
  <c r="D12" i="15" s="1"/>
  <c r="D13" i="15" s="1" a="1"/>
  <c r="D13" i="15" s="1"/>
  <c r="D14" i="15" s="1" a="1"/>
  <c r="D14" i="15" s="1"/>
  <c r="D15" i="15" s="1" a="1"/>
  <c r="D15" i="15" s="1"/>
  <c r="D16" i="15" s="1" a="1"/>
  <c r="D16" i="15" s="1"/>
  <c r="E17" i="16"/>
  <c r="D17" i="16"/>
  <c r="F20" i="16" s="1"/>
  <c r="B21" i="16" s="1"/>
  <c r="F16" i="16"/>
  <c r="F5" i="16"/>
  <c r="G5" i="16" s="1" a="1"/>
  <c r="G5" i="16" s="1"/>
  <c r="C17" i="16"/>
  <c r="F6" i="16"/>
  <c r="G6" i="16" l="1" a="1"/>
  <c r="G6" i="16" s="1"/>
  <c r="G7" i="16" s="1" a="1"/>
  <c r="G7" i="16" s="1"/>
  <c r="AV5" i="16" a="1"/>
  <c r="AV5" i="16" s="1"/>
  <c r="AV6" i="16" s="1" a="1"/>
  <c r="AV6" i="16" s="1"/>
  <c r="AV7" i="16" s="1" a="1"/>
  <c r="AV7" i="16" s="1"/>
  <c r="AV8" i="16" s="1" a="1"/>
  <c r="AV8" i="16" s="1"/>
  <c r="AV9" i="16" s="1" a="1"/>
  <c r="AV9" i="16" s="1"/>
  <c r="AV10" i="16" s="1" a="1"/>
  <c r="AV10" i="16" s="1"/>
  <c r="AV11" i="16" s="1" a="1"/>
  <c r="AV11" i="16" s="1"/>
  <c r="AV12" i="16" s="1" a="1"/>
  <c r="AV12" i="16" s="1"/>
  <c r="AV13" i="16" s="1" a="1"/>
  <c r="AV13" i="16" s="1"/>
  <c r="AV14" i="16" s="1" a="1"/>
  <c r="AV14" i="16" s="1"/>
  <c r="AV15" i="16" s="1" a="1"/>
  <c r="AV15" i="16" s="1"/>
  <c r="AV16" i="16" s="1" a="1"/>
  <c r="AV16" i="16" s="1"/>
  <c r="F17" i="16"/>
  <c r="D20" i="15"/>
  <c r="B21" i="15"/>
  <c r="G8" i="16" l="1" a="1"/>
  <c r="G8" i="16" s="1"/>
  <c r="G9" i="16" s="1" a="1"/>
  <c r="G9" i="16" s="1"/>
  <c r="G10" i="16" s="1" a="1"/>
  <c r="G10" i="16" s="1"/>
  <c r="G11" i="16" s="1" a="1"/>
  <c r="G11" i="16" s="1"/>
  <c r="G12" i="16" s="1" a="1"/>
  <c r="G12" i="16" s="1"/>
  <c r="G13" i="16" s="1" a="1"/>
  <c r="G13" i="16" s="1"/>
  <c r="G14" i="16" s="1" a="1"/>
  <c r="G14" i="16" s="1"/>
  <c r="G15" i="16" s="1" a="1"/>
  <c r="G15" i="16" s="1"/>
  <c r="G16" i="16" s="1" a="1"/>
  <c r="G16" i="16" s="1"/>
  <c r="G17" i="1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<sst xmlns="http://schemas.openxmlformats.org/spreadsheetml/2006/main" count="526" uniqueCount="117">
  <si>
    <t>📊 Controle de Gastos Mensal e Anual</t>
  </si>
  <si>
    <t>Simples de usar todo dia — funciona no Excel e no Google Sheets</t>
  </si>
  <si>
    <t>COMO USAR (3 PASSOS)</t>
  </si>
  <si>
    <t>1.  Configurações — defina moeda, ano e suas metas de gasto e poupança (leva 1 minuto).</t>
  </si>
  <si>
    <t>2.  Vá na aba do mês atual (ex: Janeiro) e registre lá toda receita e despesa daquele mês.</t>
  </si>
  <si>
    <t>3.  No fim do mês, olhe pra mesma aba: os totais e o aviso de meta já estão prontos ali.</t>
  </si>
  <si>
    <t>AS ABAS</t>
  </si>
  <si>
    <t>Configurações  —  Moeda, ano, categorias e suas 4 metas (gasto e poupança, mensal e anual).</t>
  </si>
  <si>
    <t>Janeiro … Dezembro  —  Uma aba por mês. É lá que você lança E analisa — tudo junto, sem precisar ficar trocando de aba.</t>
  </si>
  <si>
    <t>Poupança  —  Quanto você guardou em cada mês do ano, acumulado, comparado com sua meta anual.</t>
  </si>
  <si>
    <t>Painel Anual  —  O ano inteiro, mês a mês, com gráfico de evolução do saldo.</t>
  </si>
  <si>
    <t>SOBRE O AVISO DE META</t>
  </si>
  <si>
    <t>Cada aba de mês compara o quanto você gastou (e guardou) com a meta que você definiu em Configurações, e mostra ⚠️ se passou do limite ou ✅ se está dentro. Não precisa fazer conta — é só olhar a cor.</t>
  </si>
  <si>
    <t>Sem macro — só fórmula, então funciona igual no Excel e no Google Sheets.</t>
  </si>
  <si>
    <t>⚙️ Configurações</t>
  </si>
  <si>
    <t>Geral</t>
  </si>
  <si>
    <t>Categorias de Receita</t>
  </si>
  <si>
    <t>Categorias de Despesa</t>
  </si>
  <si>
    <t>Categorias de Poupança</t>
  </si>
  <si>
    <t>🔒 Lista Combinada (não mexer)</t>
  </si>
  <si>
    <t>Símbolo da Moeda</t>
  </si>
  <si>
    <t>💼 Salário</t>
  </si>
  <si>
    <t>🏠 Moradia (Aluguel/Financ.)</t>
  </si>
  <si>
    <t>🆘 Reserva de Emergência</t>
  </si>
  <si>
    <t>Ano</t>
  </si>
  <si>
    <t>💻 Freelance / Renda Extra</t>
  </si>
  <si>
    <t>💡 Contas (Água/Luz/Internet)</t>
  </si>
  <si>
    <t>🎯 Meta de Poupança</t>
  </si>
  <si>
    <t>📈 Investimentos</t>
  </si>
  <si>
    <t>🛒 Supermercado</t>
  </si>
  <si>
    <t>📈 Aportes em Investimentos</t>
  </si>
  <si>
    <t>🎯 Suas Metas</t>
  </si>
  <si>
    <t>🎁 Presentes / Doações</t>
  </si>
  <si>
    <t>🍔 Alimentação Fora</t>
  </si>
  <si>
    <t>Meta Mensal de Gasto</t>
  </si>
  <si>
    <t>🔄 Reembolsos</t>
  </si>
  <si>
    <t>🚗 Transporte</t>
  </si>
  <si>
    <t>Meta Mensal de Poupança</t>
  </si>
  <si>
    <t>🏷️ Venda de Itens</t>
  </si>
  <si>
    <t>🩺 Saúde</t>
  </si>
  <si>
    <t>Meta Anual de Gasto</t>
  </si>
  <si>
    <t>💰 Outras Receitas</t>
  </si>
  <si>
    <t>🎓 Educação</t>
  </si>
  <si>
    <t>Meta Anual de Poupança</t>
  </si>
  <si>
    <t>🎉 Lazer / Entretenimento</t>
  </si>
  <si>
    <t>👕 Vestuário</t>
  </si>
  <si>
    <t>Toda aba de mês e o Painel Anual comparam com essas metas automaticamente. Mude aqui quando quiser ajustar.</t>
  </si>
  <si>
    <t>💆 Cuidados Pessoais</t>
  </si>
  <si>
    <t>📺 Assinaturas</t>
  </si>
  <si>
    <t>🐾 Pet</t>
  </si>
  <si>
    <t>🎀 Presentes Dados</t>
  </si>
  <si>
    <t>📦 Outras Despesas</t>
  </si>
  <si>
    <t>Pode editar essas 3 listas à vontade. O Tipo de cada lançamento (Receita/Despesa/Poupança) é descoberto sozinho a partir da categoria escolhida — não precisa mais escolher o Tipo na mão.</t>
  </si>
  <si>
    <t>🗓️ Janeiro</t>
  </si>
  <si>
    <t>Lance aqui toda receita, despesa ou poupança do mês. O resumo ao lado (coluna H) atualiza sozinho.</t>
  </si>
  <si>
    <t>Data</t>
  </si>
  <si>
    <t>Descrição</t>
  </si>
  <si>
    <t>Categoria</t>
  </si>
  <si>
    <t>Tipo (automático)</t>
  </si>
  <si>
    <t>Valor</t>
  </si>
  <si>
    <t>📊 Resumo do Mês</t>
  </si>
  <si>
    <t>Total Receitas</t>
  </si>
  <si>
    <t>Total Despesas</t>
  </si>
  <si>
    <t>Saldo do Mês</t>
  </si>
  <si>
    <t>Total Poupança</t>
  </si>
  <si>
    <t>🎯 Meta de Gasto do Mês</t>
  </si>
  <si>
    <t>Meta</t>
  </si>
  <si>
    <t>Real</t>
  </si>
  <si>
    <t>🎯 Meta de Poupança do Mês</t>
  </si>
  <si>
    <t>Despesas por Categoria</t>
  </si>
  <si>
    <t>Total</t>
  </si>
  <si>
    <t>🗓️ Fevereiro</t>
  </si>
  <si>
    <t>🗓️ Março</t>
  </si>
  <si>
    <t>🗓️ Abril</t>
  </si>
  <si>
    <t>🗓️ Maio</t>
  </si>
  <si>
    <t>🗓️ Junho</t>
  </si>
  <si>
    <t>🗓️ Julho</t>
  </si>
  <si>
    <t>🗓️ Agosto</t>
  </si>
  <si>
    <t>🗓️ Setembro</t>
  </si>
  <si>
    <t>🗓️ Outubro</t>
  </si>
  <si>
    <t>🗓️ Novembro</t>
  </si>
  <si>
    <t>🗓️ Dezembro</t>
  </si>
  <si>
    <t>🐷 Poupança</t>
  </si>
  <si>
    <t>Quanto você guardou em cada mês, puxado automaticamente de cada aba mensal.</t>
  </si>
  <si>
    <t>Mês</t>
  </si>
  <si>
    <t>Poupança do Mês</t>
  </si>
  <si>
    <t>Acumulado no Ano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</si>
  <si>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</si>
  <si>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</si>
  <si>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</si>
  <si>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</si>
  <si>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</si>
  <si>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</si>
  <si>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</si>
  <si>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</si>
  <si>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</si>
  <si>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</si>
  <si>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</si>
  <si>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</si>
  <si>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🎯 Meta Anual de Poupança</t>
  </si>
  <si>
    <t>Meta Anual</t>
  </si>
  <si>
    <t>Guardado no Ano</t>
  </si>
  <si>
    <t>📈 Painel Anual</t>
  </si>
  <si>
    <t>O ano inteiro, puxado direto de cada aba de mês — nenhum dado duplicado.</t>
  </si>
  <si>
    <t>Receitas</t>
  </si>
  <si>
    <t>Despesas</t>
  </si>
  <si>
    <t>Poupança</t>
  </si>
  <si>
    <t>Saldo Acumulado</t>
  </si>
  <si>
    <t>Total do Ano</t>
  </si>
  <si>
    <t>🎯 Meta Anual de Gasto</t>
  </si>
  <si>
    <t>Gasto Real no Ano</t>
  </si>
  <si>
    <t>para o gráfico</t>
  </si>
  <si>
    <t>Para o gráfico</t>
  </si>
  <si>
    <t>R$</t>
  </si>
  <si>
    <t>despesa</t>
  </si>
  <si>
    <t>salário</t>
  </si>
  <si>
    <t>poupança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</si>
</sst>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R\$\ #,##0.00"/>
    <numFmt numFmtId="165" formatCode="\R\$\ #,##0.00;\(\R\$\ #,##0.00\);&quot;-&quot;"/>
    <numFmt numFmtId="166" formatCode="\R\$\ #,##0.00;\(\R\$\ #,##0.00\)"/>
  </numFmts>
  <fonts count="1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9"/>
      <color rgb="FFFFFFFF"/>
      <name val="Calibri"/>
    </font>
    <font>
      <i/>
      <sz val="11"/>
      <color rgb="FFFFFFFF"/>
      <name val="Calibri"/>
    </font>
    <font>
      <b/>
      <sz val="12.5"/>
      <color rgb="FFC27F77"/>
      <name val="Calibri"/>
    </font>
    <font>
      <sz val="10.5"/>
      <color rgb="FF5C4A47"/>
      <name val="Calibri"/>
    </font>
    <font>
      <i/>
      <sz val="9.5"/>
      <color rgb="FF8C7A75"/>
      <name val="Calibri"/>
    </font>
    <font>
      <b/>
      <sz val="12"/>
      <color rgb="FFFFFFFF"/>
      <name val="Calibri"/>
    </font>
    <font>
      <b/>
      <sz val="10.5"/>
      <color rgb="FF5C4A47"/>
      <name val="Calibri"/>
    </font>
    <font>
      <sz val="10.5"/>
      <color rgb="FFA8632E"/>
      <name val="Calibri"/>
    </font>
    <font>
      <i/>
      <sz val="9"/>
      <color rgb="FF8C7A75"/>
      <name val="Calibri"/>
    </font>
    <font>
      <sz val="10.5"/>
      <color rgb="FF6E9B7B"/>
      <name val="Calibri"/>
    </font>
    <font>
      <b/>
      <sz val="11"/>
      <color rgb="FFFFFFFF"/>
      <name val="Calibri"/>
    </font>
    <font>
      <b/>
      <sz val="12"/>
      <color rgb="FF5C4A47"/>
      <name val="Calibri"/>
    </font>
    <font>
      <b/>
      <sz val="11"/>
      <color rgb="FF5C4A47"/>
      <name val="Calibri"/>
    </font>
    <font>
      <sz val="10.5"/>
      <color theme="9" tint="-0.499984740745262"/>
      <name val="Calibri"/>
      <family val="2"/>
    </font>
    <font>
      <i/>
      <sz val="10.5"/>
      <color theme="9" tint="-0.499984740745262"/>
      <name val="Calibri"/>
      <family val="2"/>
    </font>
    <font>
      <sz val="11"/>
      <color theme="9" tint="-0.499984740745262"/>
      <name val="Calibri"/>
      <family val="2"/>
      <scheme val="minor"/>
    </font>
    <font>
      <sz val="10.5"/>
      <color rgb="FFA8632E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9A93"/>
      </patternFill>
    </fill>
    <fill>
      <patternFill patternType="solid">
        <fgColor rgb="FF94AD8E"/>
      </patternFill>
    </fill>
    <fill>
      <patternFill patternType="solid">
        <fgColor rgb="FFFCE8CE"/>
      </patternFill>
    </fill>
    <fill>
      <patternFill patternType="solid">
        <fgColor rgb="FFFBEEEA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E8D9D4"/>
      </left>
      <right style="thin">
        <color rgb="FFE8D9D4"/>
      </right>
      <top style="thin">
        <color rgb="FFE8D9D4"/>
      </top>
      <bottom style="thin">
        <color rgb="FFE8D9D4"/>
      </bottom>
      <diagonal/>
    </border>
    <border>
      <left/>
      <right/>
      <top/>
      <bottom style="thin">
        <color rgb="FFE0CFC8"/>
      </bottom>
      <diagonal/>
    </border>
    <border>
      <left/>
      <right/>
      <top style="thin">
        <color rgb="FF999999"/>
      </top>
      <bottom/>
      <diagonal/>
    </border>
    <border>
      <left/>
      <right/>
      <top/>
      <bottom style="thin">
        <color rgb="FFE8D9D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10" fillId="0" borderId="0" xfId="0" applyFont="1"/>
    <xf numFmtId="0" fontId="8" fillId="0" borderId="0" xfId="0" applyFont="1"/>
    <xf numFmtId="0" fontId="9" fillId="4" borderId="1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11" fillId="0" borderId="0" xfId="0" applyFont="1"/>
    <xf numFmtId="164" fontId="9" fillId="4" borderId="1" xfId="0" applyNumberFormat="1" applyFont="1" applyFill="1" applyBorder="1" applyProtection="1"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166" fontId="8" fillId="0" borderId="2" xfId="0" applyNumberFormat="1" applyFont="1" applyBorder="1"/>
    <xf numFmtId="166" fontId="13" fillId="0" borderId="2" xfId="0" applyNumberFormat="1" applyFont="1" applyBorder="1"/>
    <xf numFmtId="164" fontId="11" fillId="0" borderId="0" xfId="0" applyNumberFormat="1" applyFont="1"/>
    <xf numFmtId="164" fontId="5" fillId="0" borderId="0" xfId="0" applyNumberFormat="1" applyFont="1"/>
    <xf numFmtId="0" fontId="5" fillId="0" borderId="2" xfId="0" applyFont="1" applyBorder="1"/>
    <xf numFmtId="164" fontId="11" fillId="0" borderId="2" xfId="0" applyNumberFormat="1" applyFont="1" applyBorder="1"/>
    <xf numFmtId="0" fontId="5" fillId="5" borderId="2" xfId="0" applyFont="1" applyFill="1" applyBorder="1"/>
    <xf numFmtId="164" fontId="11" fillId="5" borderId="2" xfId="0" applyNumberFormat="1" applyFont="1" applyFill="1" applyBorder="1"/>
    <xf numFmtId="164" fontId="8" fillId="0" borderId="2" xfId="0" applyNumberFormat="1" applyFont="1" applyBorder="1"/>
    <xf numFmtId="164" fontId="8" fillId="5" borderId="2" xfId="0" applyNumberFormat="1" applyFont="1" applyFill="1" applyBorder="1"/>
    <xf numFmtId="166" fontId="5" fillId="0" borderId="2" xfId="0" applyNumberFormat="1" applyFont="1" applyBorder="1"/>
    <xf numFmtId="166" fontId="5" fillId="5" borderId="2" xfId="0" applyNumberFormat="1" applyFont="1" applyFill="1" applyBorder="1"/>
    <xf numFmtId="166" fontId="8" fillId="5" borderId="2" xfId="0" applyNumberFormat="1" applyFont="1" applyFill="1" applyBorder="1"/>
    <xf numFmtId="0" fontId="8" fillId="0" borderId="3" xfId="0" applyFont="1" applyBorder="1"/>
    <xf numFmtId="166" fontId="8" fillId="0" borderId="3" xfId="0" applyNumberFormat="1" applyFont="1" applyBorder="1"/>
    <xf numFmtId="0" fontId="0" fillId="0" borderId="0" xfId="0"/>
    <xf numFmtId="164" fontId="8" fillId="6" borderId="2" xfId="0" applyNumberFormat="1" applyFont="1" applyFill="1" applyBorder="1"/>
    <xf numFmtId="166" fontId="8" fillId="6" borderId="2" xfId="0" applyNumberFormat="1" applyFont="1" applyFill="1" applyBorder="1"/>
    <xf numFmtId="0" fontId="0" fillId="0" borderId="0" xfId="0"/>
    <xf numFmtId="14" fontId="15" fillId="0" borderId="2" xfId="0" applyNumberFormat="1" applyFont="1" applyBorder="1" applyProtection="1">
      <protection locked="0"/>
    </xf>
    <xf numFmtId="0" fontId="15" fillId="0" borderId="2" xfId="0" applyFont="1" applyBorder="1" applyProtection="1">
      <protection locked="0"/>
    </xf>
    <xf numFmtId="0" fontId="16" fillId="0" borderId="2" xfId="0" applyFont="1" applyBorder="1"/>
    <xf numFmtId="165" fontId="15" fillId="0" borderId="2" xfId="0" applyNumberFormat="1" applyFont="1" applyBorder="1" applyProtection="1">
      <protection locked="0"/>
    </xf>
    <xf numFmtId="14" fontId="15" fillId="5" borderId="2" xfId="0" applyNumberFormat="1" applyFont="1" applyFill="1" applyBorder="1" applyProtection="1">
      <protection locked="0"/>
    </xf>
    <xf numFmtId="0" fontId="15" fillId="5" borderId="2" xfId="0" applyFont="1" applyFill="1" applyBorder="1" applyProtection="1">
      <protection locked="0"/>
    </xf>
    <xf numFmtId="0" fontId="16" fillId="5" borderId="2" xfId="0" applyFont="1" applyFill="1" applyBorder="1"/>
    <xf numFmtId="165" fontId="15" fillId="5" borderId="2" xfId="0" applyNumberFormat="1" applyFont="1" applyFill="1" applyBorder="1" applyProtection="1">
      <protection locked="0"/>
    </xf>
    <xf numFmtId="0" fontId="15" fillId="0" borderId="2" xfId="0" applyFont="1" applyBorder="1"/>
    <xf numFmtId="0" fontId="15" fillId="5" borderId="2" xfId="0" applyFont="1" applyFill="1" applyBorder="1"/>
    <xf numFmtId="0" fontId="17" fillId="0" borderId="0" xfId="0" applyFont="1"/>
    <xf numFmtId="0" fontId="0" fillId="0" borderId="0" xfId="0"/>
    <xf numFmtId="0" fontId="2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7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14" fillId="0" borderId="0" xfId="0" applyFont="1"/>
    <xf numFmtId="0" fontId="6" fillId="0" borderId="4" xfId="0" applyFont="1" applyBorder="1" applyAlignment="1">
      <alignment horizontal="center" wrapText="1"/>
    </xf>
    <xf numFmtId="164" fontId="9" fillId="4" borderId="1" xfId="0" applyNumberFormat="1" applyFont="1" applyFill="1" applyBorder="1" applyProtection="1"/>
    <xf numFmtId="0" fontId="18" fillId="4" borderId="1" xfId="0" applyFont="1" applyFill="1" applyBorder="1" applyProtection="1">
      <protection locked="0"/>
    </xf>
  </cellXfs>
  <cellStyles count="1">
    <cellStyle name="Normal" xfId="0" builtinId="0"/>
  </cellStyles>
  <dxfs count="77">
    <dxf>
      <font>
        <b/>
        <color rgb="FFC97064"/>
      </font>
    </dxf>
    <dxf>
      <font>
        <b/>
        <color rgb="FF6E9B7B"/>
      </font>
    </dxf>
    <dxf>
      <font>
        <b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  <dxf>
      <font>
        <b/>
        <sz val="12"/>
        <color rgb="FF6E9B7B"/>
      </font>
    </dxf>
    <dxf>
      <font>
        <b/>
        <sz val="12"/>
        <color rgb="FFC97064"/>
      </font>
    </dxf>
    <dxf>
      <font>
        <b/>
        <color rgb="FFD9A566"/>
      </font>
    </dxf>
    <dxf>
      <font>
        <b/>
        <color rgb="FF6E9B7B"/>
      </font>
    </dxf>
    <dxf>
      <font>
        <b/>
        <color rgb="FF6E9B7B"/>
      </font>
    </dxf>
    <dxf>
      <font>
        <b/>
        <color rgb="FFC97064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Janeiro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7109182098765433"/>
          <c:y val="0.16367121212121213"/>
          <c:w val="0.66559922839506169"/>
          <c:h val="0.76885151515151517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AC4C-4A04-828F-9DCDC764C47F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AC4C-4A04-828F-9DCDC764C47F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AC4C-4A04-828F-9DCDC764C47F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AC4C-4A04-828F-9DCDC764C47F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AC4C-4A04-828F-9DCDC764C47F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AC4C-4A04-828F-9DCDC764C47F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AC4C-4A04-828F-9DCDC764C47F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AC4C-4A04-828F-9DCDC764C47F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AC4C-4A04-828F-9DCDC764C47F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AC4C-4A04-828F-9DCDC764C47F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AC4C-4A04-828F-9DCDC764C47F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AC4C-4A04-828F-9DCDC764C47F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AC4C-4A04-828F-9DCDC764C47F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AC4C-4A04-828F-9DCDC764C47F}"/>
              </c:ext>
            </c:extLst>
          </c:dPt>
          <c:cat>
            <c:strRef>
              <c:f>Janeiro!$H$22:$H$35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Janeiro!$I$22:$I$35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10000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C3-4336-9556-20818EEE6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Fevereiro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8317249215799245"/>
          <c:y val="0.13625304136253041"/>
          <c:w val="0.64033368542346836"/>
          <c:h val="0.79869698769405639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1AFB-43DF-AFDB-B57F14ABD9F2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1AFB-43DF-AFDB-B57F14ABD9F2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1AFB-43DF-AFDB-B57F14ABD9F2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1AFB-43DF-AFDB-B57F14ABD9F2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1AFB-43DF-AFDB-B57F14ABD9F2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1AFB-43DF-AFDB-B57F14ABD9F2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1AFB-43DF-AFDB-B57F14ABD9F2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1AFB-43DF-AFDB-B57F14ABD9F2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1AFB-43DF-AFDB-B57F14ABD9F2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1AFB-43DF-AFDB-B57F14ABD9F2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1AFB-43DF-AFDB-B57F14ABD9F2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1AFB-43DF-AFDB-B57F14ABD9F2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1AFB-43DF-AFDB-B57F14ABD9F2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1AFB-43DF-AFDB-B57F14ABD9F2}"/>
              </c:ext>
            </c:extLst>
          </c:dPt>
          <c:cat>
            <c:strRef>
              <c:f>Fevereiro!$H$22:$H$35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Fevereiro!$I$22:$I$35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2C-4D65-A2C7-19E057655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Março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6325231481481481"/>
          <c:y val="0.11545454545454545"/>
          <c:w val="0.6755358024691358"/>
          <c:h val="0.82023838383838399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78EC-4049-9032-0A19F85FEF2D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78EC-4049-9032-0A19F85FEF2D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78EC-4049-9032-0A19F85FEF2D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78EC-4049-9032-0A19F85FEF2D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78EC-4049-9032-0A19F85FEF2D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78EC-4049-9032-0A19F85FEF2D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78EC-4049-9032-0A19F85FEF2D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78EC-4049-9032-0A19F85FEF2D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78EC-4049-9032-0A19F85FEF2D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78EC-4049-9032-0A19F85FEF2D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78EC-4049-9032-0A19F85FEF2D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78EC-4049-9032-0A19F85FEF2D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78EC-4049-9032-0A19F85FEF2D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78EC-4049-9032-0A19F85FEF2D}"/>
              </c:ext>
            </c:extLst>
          </c:dPt>
          <c:cat>
            <c:strRef>
              <c:f>Março!$H$22:$H$35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Março!$I$22:$I$35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FC-48D1-A0E6-DECE2333ED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Abril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7305169753086422"/>
          <c:y val="9.9419191919191921E-2"/>
          <c:w val="0.6755358024691358"/>
          <c:h val="0.82023838383838399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C652-44DC-8FC8-3A974CDD1BAD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C652-44DC-8FC8-3A974CDD1BAD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C652-44DC-8FC8-3A974CDD1BAD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C652-44DC-8FC8-3A974CDD1BAD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C652-44DC-8FC8-3A974CDD1BAD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C652-44DC-8FC8-3A974CDD1BAD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C652-44DC-8FC8-3A974CDD1BAD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C652-44DC-8FC8-3A974CDD1BAD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C652-44DC-8FC8-3A974CDD1BAD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C652-44DC-8FC8-3A974CDD1BAD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C652-44DC-8FC8-3A974CDD1BAD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C652-44DC-8FC8-3A974CDD1BAD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C652-44DC-8FC8-3A974CDD1BAD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C652-44DC-8FC8-3A974CDD1BAD}"/>
              </c:ext>
            </c:extLst>
          </c:dPt>
          <c:cat>
            <c:strRef>
              <c:f>Abril!$H$22:$H$35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Abril!$I$22:$I$35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DC-459A-9041-B84566D54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Maio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7305169753086422"/>
          <c:y val="0.11224747474747475"/>
          <c:w val="0.6755358024691358"/>
          <c:h val="0.80741010101010102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AAF3-4F1C-B9D9-A7F49FFD17B5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AAF3-4F1C-B9D9-A7F49FFD17B5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AAF3-4F1C-B9D9-A7F49FFD17B5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AAF3-4F1C-B9D9-A7F49FFD17B5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AAF3-4F1C-B9D9-A7F49FFD17B5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AAF3-4F1C-B9D9-A7F49FFD17B5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AAF3-4F1C-B9D9-A7F49FFD17B5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AAF3-4F1C-B9D9-A7F49FFD17B5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AAF3-4F1C-B9D9-A7F49FFD17B5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AAF3-4F1C-B9D9-A7F49FFD17B5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AAF3-4F1C-B9D9-A7F49FFD17B5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AAF3-4F1C-B9D9-A7F49FFD17B5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AAF3-4F1C-B9D9-A7F49FFD17B5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AAF3-4F1C-B9D9-A7F49FFD17B5}"/>
              </c:ext>
            </c:extLst>
          </c:dPt>
          <c:cat>
            <c:strRef>
              <c:f>Maio!$H$22:$H$35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Maio!$I$22:$I$35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F3-4950-9EA0-27643A9B5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Junho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593191337808437"/>
          <c:y val="0.11224747474747475"/>
          <c:w val="0.6755358024691358"/>
          <c:h val="0.78175353535353531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51EB-4ED7-BBE6-815A24357AC6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51EB-4ED7-BBE6-815A24357AC6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51EB-4ED7-BBE6-815A24357AC6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51EB-4ED7-BBE6-815A24357AC6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51EB-4ED7-BBE6-815A24357AC6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51EB-4ED7-BBE6-815A24357AC6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51EB-4ED7-BBE6-815A24357AC6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51EB-4ED7-BBE6-815A24357AC6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51EB-4ED7-BBE6-815A24357AC6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51EB-4ED7-BBE6-815A24357AC6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51EB-4ED7-BBE6-815A24357AC6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51EB-4ED7-BBE6-815A24357AC6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51EB-4ED7-BBE6-815A24357AC6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51EB-4ED7-BBE6-815A24357AC6}"/>
              </c:ext>
            </c:extLst>
          </c:dPt>
          <c:cat>
            <c:strRef>
              <c:f>Junho!$H$22:$H$35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Junho!$I$22:$I$35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8C-4D59-AB8D-A2F328D7BF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Julho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7305169753086422"/>
          <c:y val="0.10583333333333333"/>
          <c:w val="0.6755358024691358"/>
          <c:h val="0.81382424242424245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BC16-466C-A039-A91CC2461E9C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BC16-466C-A039-A91CC2461E9C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BC16-466C-A039-A91CC2461E9C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BC16-466C-A039-A91CC2461E9C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BC16-466C-A039-A91CC2461E9C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BC16-466C-A039-A91CC2461E9C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BC16-466C-A039-A91CC2461E9C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BC16-466C-A039-A91CC2461E9C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BC16-466C-A039-A91CC2461E9C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BC16-466C-A039-A91CC2461E9C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BC16-466C-A039-A91CC2461E9C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BC16-466C-A039-A91CC2461E9C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BC16-466C-A039-A91CC2461E9C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BC16-466C-A039-A91CC2461E9C}"/>
              </c:ext>
            </c:extLst>
          </c:dPt>
          <c:cat>
            <c:strRef>
              <c:f>Julho!$H$22:$H$35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Julho!$I$22:$I$35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18-4FFA-81DE-5C498EDDD6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Agosto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6325231481481487"/>
          <c:y val="9.3005050505050507E-2"/>
          <c:w val="0.6755358024691358"/>
          <c:h val="0.82023838383838399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CCAA-46BB-996C-13681B3AD4C2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CCAA-46BB-996C-13681B3AD4C2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CCAA-46BB-996C-13681B3AD4C2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CCAA-46BB-996C-13681B3AD4C2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CCAA-46BB-996C-13681B3AD4C2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CCAA-46BB-996C-13681B3AD4C2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CCAA-46BB-996C-13681B3AD4C2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CCAA-46BB-996C-13681B3AD4C2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CCAA-46BB-996C-13681B3AD4C2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CCAA-46BB-996C-13681B3AD4C2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CCAA-46BB-996C-13681B3AD4C2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CCAA-46BB-996C-13681B3AD4C2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CCAA-46BB-996C-13681B3AD4C2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CCAA-46BB-996C-13681B3AD4C2}"/>
              </c:ext>
            </c:extLst>
          </c:dPt>
          <c:cat>
            <c:strRef>
              <c:f>Agosto!$H$22:$H$35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Agosto!$I$22:$I$35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6F-422A-92E5-E27100107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Setembro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6325231481481481"/>
          <c:y val="9.7582828282828285E-2"/>
          <c:w val="0.6755358024691358"/>
          <c:h val="0.78816767676767685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1595-481A-B367-1782D0EC6B51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1595-481A-B367-1782D0EC6B51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1595-481A-B367-1782D0EC6B51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1595-481A-B367-1782D0EC6B51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1595-481A-B367-1782D0EC6B51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1595-481A-B367-1782D0EC6B51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1595-481A-B367-1782D0EC6B51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1595-481A-B367-1782D0EC6B51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1595-481A-B367-1782D0EC6B51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1595-481A-B367-1782D0EC6B51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1595-481A-B367-1782D0EC6B51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1595-481A-B367-1782D0EC6B51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1595-481A-B367-1782D0EC6B51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1595-481A-B367-1782D0EC6B51}"/>
              </c:ext>
            </c:extLst>
          </c:dPt>
          <c:cat>
            <c:strRef>
              <c:f>Setembro!$H$22:$H$35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Setembro!$I$22:$I$35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9F-4B92-8628-4434BFB44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Outubro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6325231481481487"/>
          <c:y val="8.9797979797979793E-2"/>
          <c:w val="0.6755358024691358"/>
          <c:h val="0.82985959595959591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DDB4-48C8-8AF5-B0B66D7B5381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DDB4-48C8-8AF5-B0B66D7B5381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DDB4-48C8-8AF5-B0B66D7B5381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DDB4-48C8-8AF5-B0B66D7B5381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DDB4-48C8-8AF5-B0B66D7B5381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DDB4-48C8-8AF5-B0B66D7B5381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DDB4-48C8-8AF5-B0B66D7B5381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DDB4-48C8-8AF5-B0B66D7B5381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DDB4-48C8-8AF5-B0B66D7B5381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DDB4-48C8-8AF5-B0B66D7B5381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DDB4-48C8-8AF5-B0B66D7B5381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DDB4-48C8-8AF5-B0B66D7B5381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DDB4-48C8-8AF5-B0B66D7B5381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DDB4-48C8-8AF5-B0B66D7B5381}"/>
              </c:ext>
            </c:extLst>
          </c:dPt>
          <c:cat>
            <c:strRef>
              <c:f>Outubro!$H$22:$H$35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Outubro!$I$22:$I$35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EE-4298-B82E-9B2D5C335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Novembro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6325231481481487"/>
          <c:y val="0.10078989898989898"/>
          <c:w val="0.6755358024691358"/>
          <c:h val="0.78496060606060603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D54E-40C1-AE4F-E4C79C9BBFA5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D54E-40C1-AE4F-E4C79C9BBFA5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D54E-40C1-AE4F-E4C79C9BBFA5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D54E-40C1-AE4F-E4C79C9BBFA5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D54E-40C1-AE4F-E4C79C9BBFA5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D54E-40C1-AE4F-E4C79C9BBFA5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D54E-40C1-AE4F-E4C79C9BBFA5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D54E-40C1-AE4F-E4C79C9BBFA5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D54E-40C1-AE4F-E4C79C9BBFA5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D54E-40C1-AE4F-E4C79C9BBFA5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D54E-40C1-AE4F-E4C79C9BBFA5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D54E-40C1-AE4F-E4C79C9BBFA5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D54E-40C1-AE4F-E4C79C9BBFA5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D54E-40C1-AE4F-E4C79C9BBFA5}"/>
              </c:ext>
            </c:extLst>
          </c:dPt>
          <c:cat>
            <c:strRef>
              <c:f>Novembro!$H$22:$H$35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Novembro!$I$22:$I$35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00-4D92-A633-AD4A1ED7C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Onde foi o dinheiro — Dezembro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7305169753086422"/>
          <c:y val="0.16997474747474747"/>
          <c:w val="0.6755358024691358"/>
          <c:h val="0.74968282828282828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150A-4588-A670-1E6E74A929FF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150A-4588-A670-1E6E74A929FF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150A-4588-A670-1E6E74A929FF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150A-4588-A670-1E6E74A929FF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150A-4588-A670-1E6E74A929FF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150A-4588-A670-1E6E74A929FF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150A-4588-A670-1E6E74A929FF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150A-4588-A670-1E6E74A929FF}"/>
              </c:ext>
            </c:extLst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150A-4588-A670-1E6E74A929FF}"/>
              </c:ext>
            </c:extLst>
          </c:dPt>
          <c:dPt>
            <c:idx val="9"/>
            <c:invertIfNegative val="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150A-4588-A670-1E6E74A929FF}"/>
              </c:ext>
            </c:extLst>
          </c:dPt>
          <c:dPt>
            <c:idx val="10"/>
            <c:invertIfNegative val="1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150A-4588-A670-1E6E74A929FF}"/>
              </c:ext>
            </c:extLst>
          </c:dPt>
          <c:dPt>
            <c:idx val="11"/>
            <c:invertIfNegative val="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150A-4588-A670-1E6E74A929FF}"/>
              </c:ext>
            </c:extLst>
          </c:dPt>
          <c:dPt>
            <c:idx val="12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150A-4588-A670-1E6E74A929FF}"/>
              </c:ext>
            </c:extLst>
          </c:dPt>
          <c:dPt>
            <c:idx val="13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150A-4588-A670-1E6E74A929FF}"/>
              </c:ext>
            </c:extLst>
          </c:dPt>
          <c:cat>
            <c:strRef>
              <c:f>Dezembro!$H$22:$H$35</c:f>
              <c:strCache>
                <c:ptCount val="14"/>
                <c:pt idx="0">
                  <c:v>🏠 Moradia (Aluguel/Financ.)</c:v>
                </c:pt>
                <c:pt idx="1">
                  <c:v>💡 Contas (Água/Luz/Internet)</c:v>
                </c:pt>
                <c:pt idx="2">
                  <c:v>🛒 Supermercado</c:v>
                </c:pt>
                <c:pt idx="3">
                  <c:v>🍔 Alimentação Fora</c:v>
                </c:pt>
                <c:pt idx="4">
                  <c:v>🚗 Transporte</c:v>
                </c:pt>
                <c:pt idx="5">
                  <c:v>🩺 Saúde</c:v>
                </c:pt>
                <c:pt idx="6">
                  <c:v>🎓 Educação</c:v>
                </c:pt>
                <c:pt idx="7">
                  <c:v>🎉 Lazer / Entretenimento</c:v>
                </c:pt>
                <c:pt idx="8">
                  <c:v>👕 Vestuário</c:v>
                </c:pt>
                <c:pt idx="9">
                  <c:v>💆 Cuidados Pessoais</c:v>
                </c:pt>
                <c:pt idx="10">
                  <c:v>📺 Assinaturas</c:v>
                </c:pt>
                <c:pt idx="11">
                  <c:v>🐾 Pet</c:v>
                </c:pt>
                <c:pt idx="12">
                  <c:v>🎀 Presentes Dados</c:v>
                </c:pt>
                <c:pt idx="13">
                  <c:v>📦 Outras Despesas</c:v>
                </c:pt>
              </c:strCache>
            </c:strRef>
          </c:cat>
          <c:val>
            <c:numRef>
              <c:f>Dezembro!$I$22:$I$35</c:f>
              <c:numCache>
                <c:formatCode>\R\$\ 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F5-44BB-85DA-61B7F1ED7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Evolução da Poupança Acumulada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Poupança!$D$4</c:f>
              <c:strCache>
                <c:ptCount val="1"/>
                <c:pt idx="0">
                  <c:v>Acumulado no Ano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34925" cap="rnd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35-447D-9F32-9300D578329D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4925" cap="rnd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35-447D-9F32-9300D578329D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34925" cap="rnd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35-447D-9F32-9300D578329D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34925" cap="rnd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35-447D-9F32-9300D578329D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34925" cap="rnd">
                <a:solidFill>
                  <a:schemeClr val="accent5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C35-447D-9F32-9300D578329D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34925" cap="rnd">
                <a:solidFill>
                  <a:schemeClr val="accent6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C35-447D-9F32-9300D578329D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34925" cap="rnd">
                <a:solidFill>
                  <a:schemeClr val="accent1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C35-447D-9F32-9300D578329D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34925" cap="rnd">
                <a:solidFill>
                  <a:schemeClr val="accent2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C35-447D-9F32-9300D578329D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34925" cap="rnd">
                <a:solidFill>
                  <a:schemeClr val="accent3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C35-447D-9F32-9300D578329D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34925" cap="rnd">
                <a:solidFill>
                  <a:schemeClr val="accent4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3C35-447D-9F32-9300D578329D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34925" cap="rnd">
                <a:solidFill>
                  <a:schemeClr val="accent5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3C35-447D-9F32-9300D578329D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4925" cap="rnd">
                <a:solidFill>
                  <a:schemeClr val="accent6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3C35-447D-9F32-9300D578329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Poupança!$B$5:$B$16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Poupança!$AD$5:$AD$16</c:f>
              <c:numCache>
                <c:formatCode>General</c:formatCode>
                <c:ptCount val="12"/>
                <c:pt idx="0">
                  <c:v>500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02-4853-BD7F-D195C9A99B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1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ln>
                  <a:noFill/>
                </a:ln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accent3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pt-BR">
                <a:solidFill>
                  <a:schemeClr val="accent3"/>
                </a:solidFill>
              </a:rPr>
              <a:t>Receitas vs Despesas por Mês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'Painel Anual'!$C$4</c:f>
              <c:strCache>
                <c:ptCount val="1"/>
                <c:pt idx="0">
                  <c:v>Receitas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1"/>
          <c:cat>
            <c:strRef>
              <c:f>'Painel Anual'!$B$5:$B$16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'Painel Anual'!$C$5:$C$16</c:f>
              <c:numCache>
                <c:formatCode>\R\$\ #,##0.00</c:formatCode>
                <c:ptCount val="12"/>
                <c:pt idx="0">
                  <c:v>5000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CC-4E83-98A8-CE012F5653E2}"/>
            </c:ext>
          </c:extLst>
        </c:ser>
        <c:ser>
          <c:idx val="1"/>
          <c:order val="1"/>
          <c:tx>
            <c:strRef>
              <c:f>'Painel Anual'!$D$4</c:f>
              <c:strCache>
                <c:ptCount val="1"/>
                <c:pt idx="0">
                  <c:v>Despesas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1"/>
          <c:cat>
            <c:strRef>
              <c:f>'Painel Anual'!$B$5:$B$16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'Painel Anual'!$D$5:$D$16</c:f>
              <c:numCache>
                <c:formatCode>\R\$\ #,##0.00</c:formatCode>
                <c:ptCount val="12"/>
                <c:pt idx="0">
                  <c:v>10000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CC-4E83-98A8-CE012F565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\R\$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pt-BR">
                <a:solidFill>
                  <a:schemeClr val="accent3"/>
                </a:solidFill>
              </a:rPr>
              <a:t>Evolução do Saldo Acumulado no Ano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2895069444444443"/>
          <c:y val="0.13502574356893771"/>
          <c:w val="0.84811875000000003"/>
          <c:h val="0.84540303030303021"/>
        </c:manualLayout>
      </c:layout>
      <c:lineChart>
        <c:grouping val="standard"/>
        <c:varyColors val="1"/>
        <c:ser>
          <c:idx val="0"/>
          <c:order val="0"/>
          <c:tx>
            <c:strRef>
              <c:f>'Painel Anual'!$G$4</c:f>
              <c:strCache>
                <c:ptCount val="1"/>
                <c:pt idx="0">
                  <c:v>Saldo Acumulado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34925" cap="rnd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22C-4C86-815C-7694B23249FA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4925" cap="rnd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22C-4C86-815C-7694B23249FA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34925" cap="rnd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22C-4C86-815C-7694B23249FA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34925" cap="rnd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22C-4C86-815C-7694B23249FA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34925" cap="rnd">
                <a:solidFill>
                  <a:schemeClr val="accent5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522C-4C86-815C-7694B23249FA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34925" cap="rnd">
                <a:solidFill>
                  <a:schemeClr val="accent6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522C-4C86-815C-7694B23249FA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34925" cap="rnd">
                <a:solidFill>
                  <a:schemeClr val="accent1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522C-4C86-815C-7694B23249FA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34925" cap="rnd">
                <a:solidFill>
                  <a:schemeClr val="accent2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522C-4C86-815C-7694B23249FA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34925" cap="rnd">
                <a:solidFill>
                  <a:schemeClr val="accent3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522C-4C86-815C-7694B23249FA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34925" cap="rnd">
                <a:solidFill>
                  <a:schemeClr val="accent4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522C-4C86-815C-7694B23249FA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34925" cap="rnd">
                <a:solidFill>
                  <a:schemeClr val="accent5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522C-4C86-815C-7694B23249FA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4925" cap="rnd">
                <a:solidFill>
                  <a:schemeClr val="accent6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522C-4C86-815C-7694B23249FA}"/>
              </c:ext>
            </c:extLst>
          </c:dPt>
          <c:dLbls>
            <c:delete val="1"/>
          </c:dLbls>
          <c:cat>
            <c:strRef>
              <c:f>'Painel Anual'!$B$5:$B$16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'Painel Anual'!$AV$5:$AV$16</c:f>
              <c:numCache>
                <c:formatCode>General</c:formatCode>
                <c:ptCount val="12"/>
                <c:pt idx="0">
                  <c:v>-5000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EA-4B71-8E7D-E7B01230CC5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1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9525</xdr:colOff>
      <xdr:row>3</xdr:row>
      <xdr:rowOff>47625</xdr:rowOff>
    </xdr:from>
    <xdr:ext cx="6486525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9524</xdr:colOff>
      <xdr:row>2</xdr:row>
      <xdr:rowOff>104775</xdr:rowOff>
    </xdr:from>
    <xdr:ext cx="6505575" cy="39147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</xdr:colOff>
      <xdr:row>2</xdr:row>
      <xdr:rowOff>114300</xdr:rowOff>
    </xdr:from>
    <xdr:ext cx="645795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</xdr:colOff>
      <xdr:row>3</xdr:row>
      <xdr:rowOff>0</xdr:rowOff>
    </xdr:from>
    <xdr:ext cx="648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</xdr:colOff>
      <xdr:row>3</xdr:row>
      <xdr:rowOff>0</xdr:rowOff>
    </xdr:from>
    <xdr:ext cx="648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2</xdr:row>
      <xdr:rowOff>104775</xdr:rowOff>
    </xdr:from>
    <xdr:ext cx="645795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2</xdr:row>
      <xdr:rowOff>114300</xdr:rowOff>
    </xdr:from>
    <xdr:ext cx="648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</xdr:colOff>
      <xdr:row>3</xdr:row>
      <xdr:rowOff>0</xdr:rowOff>
    </xdr:from>
    <xdr:ext cx="648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2</xdr:row>
      <xdr:rowOff>104775</xdr:rowOff>
    </xdr:from>
    <xdr:ext cx="648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</xdr:colOff>
      <xdr:row>2</xdr:row>
      <xdr:rowOff>114300</xdr:rowOff>
    </xdr:from>
    <xdr:ext cx="648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2</xdr:row>
      <xdr:rowOff>114300</xdr:rowOff>
    </xdr:from>
    <xdr:ext cx="648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85725</xdr:rowOff>
    </xdr:from>
    <xdr:ext cx="648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161925</xdr:colOff>
      <xdr:row>1</xdr:row>
      <xdr:rowOff>180975</xdr:rowOff>
    </xdr:from>
    <xdr:ext cx="648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756397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257735</xdr:colOff>
      <xdr:row>22</xdr:row>
      <xdr:rowOff>156883</xdr:rowOff>
    </xdr:from>
    <xdr:ext cx="7653617" cy="4347882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69A93"/>
  </sheetPr>
  <dimension ref="B1:B21"/>
  <sheetViews>
    <sheetView showGridLines="0" zoomScaleNormal="100"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3" customWidth="1"/>
    <col min="2" max="2" width="85" customWidth="1"/>
  </cols>
  <sheetData>
    <row r="1" spans="2:2" ht="39.950000000000003" customHeight="1" x14ac:dyDescent="0.25">
      <c r="B1" s="43" t="s">
        <v>0</v>
      </c>
    </row>
    <row r="2" spans="2:2" ht="26.1" customHeight="1" x14ac:dyDescent="0.25">
      <c r="B2" s="44" t="s">
        <v>1</v>
      </c>
    </row>
    <row r="4" spans="2:2" ht="17.25" x14ac:dyDescent="0.25">
      <c r="B4" s="1" t="s">
        <v>2</v>
      </c>
    </row>
    <row r="6" spans="2:2" ht="24" customHeight="1" x14ac:dyDescent="0.25">
      <c r="B6" s="2" t="s">
        <v>3</v>
      </c>
    </row>
    <row r="7" spans="2:2" ht="24" customHeight="1" x14ac:dyDescent="0.25">
      <c r="B7" s="2" t="s">
        <v>4</v>
      </c>
    </row>
    <row r="8" spans="2:2" ht="24" customHeight="1" x14ac:dyDescent="0.25">
      <c r="B8" s="2" t="s">
        <v>5</v>
      </c>
    </row>
    <row r="10" spans="2:2" ht="17.25" x14ac:dyDescent="0.25">
      <c r="B10" s="1" t="s">
        <v>6</v>
      </c>
    </row>
    <row r="12" spans="2:2" ht="30" customHeight="1" x14ac:dyDescent="0.25">
      <c r="B12" s="2" t="s">
        <v>7</v>
      </c>
    </row>
    <row r="13" spans="2:2" ht="30" customHeight="1" x14ac:dyDescent="0.25">
      <c r="B13" s="2" t="s">
        <v>8</v>
      </c>
    </row>
    <row r="14" spans="2:2" ht="30" customHeight="1" x14ac:dyDescent="0.25">
      <c r="B14" s="2" t="s">
        <v>9</v>
      </c>
    </row>
    <row r="15" spans="2:2" ht="30" customHeight="1" x14ac:dyDescent="0.25">
      <c r="B15" s="2" t="s">
        <v>10</v>
      </c>
    </row>
    <row r="17" spans="2:2" ht="17.25" x14ac:dyDescent="0.25">
      <c r="B17" s="1" t="s">
        <v>11</v>
      </c>
    </row>
    <row r="19" spans="2:2" ht="39.950000000000003" customHeight="1" x14ac:dyDescent="0.25">
      <c r="B19" s="2" t="s">
        <v>12</v>
      </c>
    </row>
    <row r="21" spans="2:2" x14ac:dyDescent="0.25">
      <c r="B21" s="3" t="s">
        <v>13</v>
      </c>
    </row>
  </sheetData>
  <sheetProtection sheet="1" objects="1"/>
  <mergeCells count="2">
    <mergeCell ref="B1"/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4AD8E"/>
  </sheetPr>
  <dimension ref="B1:K27"/>
  <sheetViews>
    <sheetView showGridLines="0" workbookViewId="0">
      <pane ySplit="1" topLeftCell="A2" activePane="bottomLeft" state="frozen"/>
      <selection pane="bottomLeft" activeCell="C10" sqref="C10"/>
    </sheetView>
  </sheetViews>
  <sheetFormatPr defaultRowHeight="15" x14ac:dyDescent="0.25"/>
  <cols>
    <col min="1" max="1" width="3" customWidth="1"/>
    <col min="2" max="2" width="24" customWidth="1"/>
    <col min="3" max="3" width="16" customWidth="1"/>
    <col min="4" max="4" width="4" customWidth="1"/>
    <col min="5" max="5" width="28" customWidth="1"/>
    <col min="6" max="6" width="4" customWidth="1"/>
    <col min="7" max="7" width="28" customWidth="1"/>
    <col min="9" max="9" width="28" customWidth="1"/>
    <col min="11" max="11" width="28" customWidth="1"/>
  </cols>
  <sheetData>
    <row r="1" spans="2:11" ht="33.950000000000003" customHeight="1" x14ac:dyDescent="0.25">
      <c r="B1" s="46" t="s">
        <v>14</v>
      </c>
      <c r="C1" s="47"/>
      <c r="D1" s="47"/>
      <c r="E1" s="47"/>
      <c r="F1" s="47"/>
      <c r="G1" s="47"/>
    </row>
    <row r="3" spans="2:11" ht="24" customHeight="1" x14ac:dyDescent="0.25">
      <c r="B3" s="45" t="s">
        <v>15</v>
      </c>
      <c r="C3" s="47"/>
      <c r="E3" s="45" t="s">
        <v>16</v>
      </c>
      <c r="G3" s="45" t="s">
        <v>17</v>
      </c>
      <c r="I3" s="45" t="s">
        <v>18</v>
      </c>
      <c r="K3" s="4" t="s">
        <v>19</v>
      </c>
    </row>
    <row r="4" spans="2:11" x14ac:dyDescent="0.25">
      <c r="B4" s="5" t="s">
        <v>20</v>
      </c>
      <c r="C4" s="54" t="s">
        <v>113</v>
      </c>
      <c r="E4" s="7" t="s">
        <v>21</v>
      </c>
      <c r="G4" s="7" t="s">
        <v>22</v>
      </c>
      <c r="I4" s="7" t="s">
        <v>23</v>
      </c>
      <c r="K4" s="8" t="str">
        <f t="shared" ref="K4:K10" si="0">E4</f>
        <v>💼 Salário</v>
      </c>
    </row>
    <row r="5" spans="2:11" x14ac:dyDescent="0.25">
      <c r="B5" s="5" t="s">
        <v>24</v>
      </c>
      <c r="C5" s="6">
        <v>2026</v>
      </c>
      <c r="E5" s="7" t="s">
        <v>25</v>
      </c>
      <c r="G5" s="7" t="s">
        <v>26</v>
      </c>
      <c r="I5" s="7" t="s">
        <v>27</v>
      </c>
      <c r="K5" s="8" t="str">
        <f t="shared" si="0"/>
        <v>💻 Freelance / Renda Extra</v>
      </c>
    </row>
    <row r="6" spans="2:11" x14ac:dyDescent="0.25">
      <c r="E6" s="7" t="s">
        <v>28</v>
      </c>
      <c r="G6" s="7" t="s">
        <v>29</v>
      </c>
      <c r="I6" s="7" t="s">
        <v>30</v>
      </c>
      <c r="K6" s="8" t="str">
        <f t="shared" si="0"/>
        <v>📈 Investimentos</v>
      </c>
    </row>
    <row r="7" spans="2:11" ht="24" customHeight="1" x14ac:dyDescent="0.25">
      <c r="B7" s="45" t="s">
        <v>31</v>
      </c>
      <c r="C7" s="47"/>
      <c r="E7" s="7" t="s">
        <v>32</v>
      </c>
      <c r="G7" s="7" t="s">
        <v>33</v>
      </c>
      <c r="K7" s="8" t="str">
        <f t="shared" si="0"/>
        <v>🎁 Presentes / Doações</v>
      </c>
    </row>
    <row r="8" spans="2:11" x14ac:dyDescent="0.25">
      <c r="B8" s="5" t="s">
        <v>34</v>
      </c>
      <c r="C8" s="9">
        <v>1000</v>
      </c>
      <c r="E8" s="7" t="s">
        <v>35</v>
      </c>
      <c r="G8" s="7" t="s">
        <v>36</v>
      </c>
      <c r="K8" s="8" t="str">
        <f t="shared" si="0"/>
        <v>🔄 Reembolsos</v>
      </c>
    </row>
    <row r="9" spans="2:11" x14ac:dyDescent="0.25">
      <c r="B9" s="5" t="s">
        <v>37</v>
      </c>
      <c r="C9" s="9">
        <v>200</v>
      </c>
      <c r="E9" s="7" t="s">
        <v>38</v>
      </c>
      <c r="G9" s="7" t="s">
        <v>39</v>
      </c>
      <c r="K9" s="8" t="str">
        <f t="shared" si="0"/>
        <v>🏷️ Venda de Itens</v>
      </c>
    </row>
    <row r="10" spans="2:11" x14ac:dyDescent="0.25">
      <c r="B10" s="5" t="s">
        <v>40</v>
      </c>
      <c r="C10" s="53">
        <f>C8*12</f>
        <v>12000</v>
      </c>
      <c r="E10" s="7" t="s">
        <v>41</v>
      </c>
      <c r="G10" s="7" t="s">
        <v>42</v>
      </c>
      <c r="K10" s="8" t="str">
        <f t="shared" si="0"/>
        <v>💰 Outras Receitas</v>
      </c>
    </row>
    <row r="11" spans="2:11" x14ac:dyDescent="0.25">
      <c r="B11" s="5" t="s">
        <v>43</v>
      </c>
      <c r="C11" s="53">
        <f>C9*12</f>
        <v>2400</v>
      </c>
      <c r="G11" s="7" t="s">
        <v>44</v>
      </c>
      <c r="K11" s="8" t="str">
        <f t="shared" ref="K11:K24" si="1">G4</f>
        <v>🏠 Moradia (Aluguel/Financ.)</v>
      </c>
    </row>
    <row r="12" spans="2:11" x14ac:dyDescent="0.25">
      <c r="G12" s="7" t="s">
        <v>45</v>
      </c>
      <c r="K12" s="8" t="str">
        <f t="shared" si="1"/>
        <v>💡 Contas (Água/Luz/Internet)</v>
      </c>
    </row>
    <row r="13" spans="2:11" ht="26.1" customHeight="1" x14ac:dyDescent="0.25">
      <c r="B13" s="48" t="s">
        <v>46</v>
      </c>
      <c r="C13" s="48"/>
      <c r="D13" s="48"/>
      <c r="E13" s="48"/>
      <c r="F13" s="48"/>
      <c r="G13" s="7" t="s">
        <v>47</v>
      </c>
      <c r="K13" s="8" t="str">
        <f t="shared" si="1"/>
        <v>🛒 Supermercado</v>
      </c>
    </row>
    <row r="14" spans="2:11" x14ac:dyDescent="0.25">
      <c r="B14" s="48"/>
      <c r="C14" s="48"/>
      <c r="D14" s="48"/>
      <c r="E14" s="48"/>
      <c r="F14" s="48"/>
      <c r="G14" s="7" t="s">
        <v>48</v>
      </c>
      <c r="K14" s="8" t="str">
        <f t="shared" si="1"/>
        <v>🍔 Alimentação Fora</v>
      </c>
    </row>
    <row r="15" spans="2:11" x14ac:dyDescent="0.25">
      <c r="B15" s="42"/>
      <c r="C15" s="42"/>
      <c r="D15" s="42"/>
      <c r="E15" s="42"/>
      <c r="G15" s="7" t="s">
        <v>49</v>
      </c>
      <c r="K15" s="8" t="str">
        <f t="shared" si="1"/>
        <v>🚗 Transporte</v>
      </c>
    </row>
    <row r="16" spans="2:11" x14ac:dyDescent="0.25">
      <c r="G16" s="7" t="s">
        <v>50</v>
      </c>
      <c r="K16" s="8" t="str">
        <f t="shared" si="1"/>
        <v>🩺 Saúde</v>
      </c>
    </row>
    <row r="17" spans="2:11" x14ac:dyDescent="0.25">
      <c r="G17" s="7" t="s">
        <v>51</v>
      </c>
      <c r="K17" s="8" t="str">
        <f t="shared" si="1"/>
        <v>🎓 Educação</v>
      </c>
    </row>
    <row r="18" spans="2:11" x14ac:dyDescent="0.25">
      <c r="K18" s="8" t="str">
        <f t="shared" si="1"/>
        <v>🎉 Lazer / Entretenimento</v>
      </c>
    </row>
    <row r="19" spans="2:11" ht="26.1" customHeight="1" x14ac:dyDescent="0.25">
      <c r="B19" s="48" t="s">
        <v>52</v>
      </c>
      <c r="C19" s="48"/>
      <c r="D19" s="48"/>
      <c r="E19" s="48"/>
      <c r="F19" s="48"/>
      <c r="G19" s="48"/>
      <c r="H19" s="48"/>
      <c r="I19" s="48"/>
      <c r="K19" s="8" t="str">
        <f t="shared" si="1"/>
        <v>👕 Vestuário</v>
      </c>
    </row>
    <row r="20" spans="2:11" x14ac:dyDescent="0.25">
      <c r="B20" s="48"/>
      <c r="C20" s="48"/>
      <c r="D20" s="48"/>
      <c r="E20" s="48"/>
      <c r="F20" s="48"/>
      <c r="G20" s="48"/>
      <c r="H20" s="48"/>
      <c r="I20" s="48"/>
      <c r="K20" s="8" t="str">
        <f t="shared" si="1"/>
        <v>💆 Cuidados Pessoais</v>
      </c>
    </row>
    <row r="21" spans="2:11" x14ac:dyDescent="0.25">
      <c r="K21" s="8" t="str">
        <f t="shared" si="1"/>
        <v>📺 Assinaturas</v>
      </c>
    </row>
    <row r="22" spans="2:11" x14ac:dyDescent="0.25">
      <c r="K22" s="8" t="str">
        <f t="shared" si="1"/>
        <v>🐾 Pet</v>
      </c>
    </row>
    <row r="23" spans="2:11" x14ac:dyDescent="0.25">
      <c r="K23" s="8" t="str">
        <f t="shared" si="1"/>
        <v>🎀 Presentes Dados</v>
      </c>
    </row>
    <row r="24" spans="2:11" x14ac:dyDescent="0.25">
      <c r="K24" s="8" t="str">
        <f t="shared" si="1"/>
        <v>📦 Outras Despesas</v>
      </c>
    </row>
    <row r="25" spans="2:11" x14ac:dyDescent="0.25">
      <c r="K25" s="8" t="str">
        <f>I4</f>
        <v>🆘 Reserva de Emergência</v>
      </c>
    </row>
    <row r="26" spans="2:11" x14ac:dyDescent="0.25">
      <c r="K26" s="8" t="str">
        <f>I5</f>
        <v>🎯 Meta de Poupança</v>
      </c>
    </row>
    <row r="27" spans="2:11" x14ac:dyDescent="0.25">
      <c r="K27" s="8" t="str">
        <f>I6</f>
        <v>📈 Aportes em Investimentos</v>
      </c>
    </row>
  </sheetData>
  <sheetProtection sheet="1" objects="1" scenarios="1"/>
  <mergeCells count="8">
    <mergeCell ref="I3"/>
    <mergeCell ref="B1:G1"/>
    <mergeCell ref="B19:I20"/>
    <mergeCell ref="B7:C7"/>
    <mergeCell ref="B3:C3"/>
    <mergeCell ref="E3"/>
    <mergeCell ref="G3"/>
    <mergeCell ref="B13:F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69A93"/>
  </sheetPr>
  <dimension ref="B1:I49"/>
  <sheetViews>
    <sheetView showGridLines="0" tabSelected="1" zoomScaleNormal="100" workbookViewId="0">
      <pane ySplit="4" topLeftCell="A5" activePane="bottomLeft" state="frozen"/>
      <selection pane="bottomLeft" activeCell="K2" sqref="K2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0.42578125" customWidth="1"/>
    <col min="9" max="9" width="17" customWidth="1"/>
    <col min="10" max="10" width="4" customWidth="1"/>
  </cols>
  <sheetData>
    <row r="1" spans="2:9" ht="23.25" x14ac:dyDescent="0.25">
      <c r="B1" s="46" t="s">
        <v>53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45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>
        <v>46023</v>
      </c>
      <c r="C5" s="32" t="s">
        <v>115</v>
      </c>
      <c r="D5" s="32" t="s">
        <v>21</v>
      </c>
      <c r="E5" s="33" t="str">
        <f>IF($D5="","",IF(COUNTIF(Configurações!$E$4:$E$10,$D5)&gt;0,"Receita",IF(COUNTIF(Configurações!$G$4:$G$17,$D5)&gt;0,"Despesa",IF(COUNTIF(Configurações!$I$4:$I$6,$D5)&gt;0,"Poupança",""))))</f>
        <v>Receita</v>
      </c>
      <c r="F5" s="34">
        <v>5000</v>
      </c>
      <c r="H5" s="11" t="s">
        <v>61</v>
      </c>
      <c r="I5" s="12">
        <f>SUMIF(E5:E49,"Receita",F5:F49)</f>
        <v>5000</v>
      </c>
    </row>
    <row r="6" spans="2:9" x14ac:dyDescent="0.25">
      <c r="B6" s="35">
        <v>46027</v>
      </c>
      <c r="C6" s="36" t="s">
        <v>114</v>
      </c>
      <c r="D6" s="36" t="s">
        <v>26</v>
      </c>
      <c r="E6" s="37" t="str">
        <f>IF($D6="","",IF(COUNTIF(Configurações!$E$4:$E$10,$D6)&gt;0,"Receita",IF(COUNTIF(Configurações!$G$4:$G$17,$D6)&gt;0,"Despesa",IF(COUNTIF(Configurações!$I$4:$I$6,$D6)&gt;0,"Poupança",""))))</f>
        <v>Despesa</v>
      </c>
      <c r="F6" s="38">
        <v>10000</v>
      </c>
      <c r="H6" s="11" t="s">
        <v>62</v>
      </c>
      <c r="I6" s="12">
        <f>SUMIF(E5:E49,"Despesa",F5:F49)</f>
        <v>10000</v>
      </c>
    </row>
    <row r="7" spans="2:9" ht="15.75" x14ac:dyDescent="0.25">
      <c r="B7" s="31">
        <v>46027</v>
      </c>
      <c r="C7" s="32" t="s">
        <v>116</v>
      </c>
      <c r="D7" s="32" t="s">
        <v>27</v>
      </c>
      <c r="E7" s="33" t="str">
        <f>IF($D7="","",IF(COUNTIF(Configurações!$E$4:$E$10,$D7)&gt;0,"Receita",IF(COUNTIF(Configurações!$G$4:$G$17,$D7)&gt;0,"Despesa",IF(COUNTIF(Configurações!$I$4:$I$6,$D7)&gt;0,"Poupança",""))))</f>
        <v>Poupança</v>
      </c>
      <c r="F7" s="34">
        <v>500</v>
      </c>
      <c r="H7" s="11" t="s">
        <v>63</v>
      </c>
      <c r="I7" s="13">
        <f>I5-I6</f>
        <v>-5000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500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24" customHeight="1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10000</v>
      </c>
    </row>
    <row r="13" spans="2:9" ht="30" customHeight="1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⚠️ Passou a meta em R$ 9000,000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24" customHeight="1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500</v>
      </c>
    </row>
    <row r="18" spans="2:9" ht="30" customHeight="1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✅ Meta batida! Guardou R$ 500,000 (meta era R$ 200,000)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24" customHeight="1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10000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76" priority="3">
      <formula>I12&gt;I11</formula>
    </cfRule>
    <cfRule type="expression" dxfId="75" priority="4">
      <formula>I12&lt;=I11</formula>
    </cfRule>
  </conditionalFormatting>
  <conditionalFormatting sqref="H18">
    <cfRule type="expression" dxfId="74" priority="5">
      <formula>I17&gt;=I16</formula>
    </cfRule>
    <cfRule type="expression" dxfId="73" priority="6">
      <formula>I17&lt;I16</formula>
    </cfRule>
  </conditionalFormatting>
  <conditionalFormatting sqref="I7">
    <cfRule type="expression" dxfId="72" priority="1">
      <formula>I7&lt;0</formula>
    </cfRule>
    <cfRule type="expression" dxfId="71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Configurações!$K$4:$K$27</xm:f>
          </x14:formula1>
          <xm:sqref>D5:D8 D23:D49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4AD8E"/>
  </sheetPr>
  <dimension ref="B1:I4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F5" sqref="F5:F7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6" bestFit="1" customWidth="1"/>
    <col min="9" max="9" width="17" customWidth="1"/>
    <col min="10" max="10" width="4" customWidth="1"/>
  </cols>
  <sheetData>
    <row r="1" spans="2:9" ht="23.25" x14ac:dyDescent="0.25">
      <c r="B1" s="46" t="s">
        <v>71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30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/>
      <c r="C5" s="32"/>
      <c r="D5" s="32"/>
      <c r="E5" s="33" t="str">
        <f>IF($D5="","",IF(COUNTIF(Configurações!$E$4:$E$10,$D5)&gt;0,"Receita",IF(COUNTIF(Configurações!$G$4:$G$17,$D5)&gt;0,"Despesa",IF(COUNTIF(Configurações!$I$4:$I$6,$D5)&gt;0,"Poupança",""))))</f>
        <v/>
      </c>
      <c r="F5" s="34"/>
      <c r="H5" s="11" t="s">
        <v>61</v>
      </c>
      <c r="I5" s="12">
        <f>SUMIF(E5:E49,"Receita",F5:F49)</f>
        <v>0</v>
      </c>
    </row>
    <row r="6" spans="2:9" x14ac:dyDescent="0.25">
      <c r="B6" s="35"/>
      <c r="C6" s="36"/>
      <c r="D6" s="36"/>
      <c r="E6" s="37" t="str">
        <f>IF($D6="","",IF(COUNTIF(Configurações!$E$4:$E$10,$D6)&gt;0,"Receita",IF(COUNTIF(Configurações!$G$4:$G$17,$D6)&gt;0,"Despesa",IF(COUNTIF(Configurações!$I$4:$I$6,$D6)&gt;0,"Poupança",""))))</f>
        <v/>
      </c>
      <c r="F6" s="38"/>
      <c r="H6" s="11" t="s">
        <v>62</v>
      </c>
      <c r="I6" s="12">
        <f>SUMIF(E5:E49,"Despesa",F5:F49)</f>
        <v>0</v>
      </c>
    </row>
    <row r="7" spans="2:9" ht="15.75" x14ac:dyDescent="0.25">
      <c r="B7" s="31"/>
      <c r="C7" s="32"/>
      <c r="D7" s="32"/>
      <c r="E7" s="33" t="str">
        <f>IF($D7="","",IF(COUNTIF(Configurações!$E$4:$E$10,$D7)&gt;0,"Receita",IF(COUNTIF(Configurações!$G$4:$G$17,$D7)&gt;0,"Despesa",IF(COUNTIF(Configurações!$I$4:$I$6,$D7)&gt;0,"Poupança",""))))</f>
        <v/>
      </c>
      <c r="F7" s="34"/>
      <c r="H7" s="11" t="s">
        <v>63</v>
      </c>
      <c r="I7" s="13">
        <f>I5-I6</f>
        <v>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15.75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0</v>
      </c>
    </row>
    <row r="13" spans="2:9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✅ Dentro da meta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15.75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0</v>
      </c>
    </row>
    <row r="18" spans="2:9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🔶 Faltam R$ 200,000 pra bater a meta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15.75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70" priority="3">
      <formula>I12&gt;I11</formula>
    </cfRule>
    <cfRule type="expression" dxfId="69" priority="4">
      <formula>I12&lt;=I11</formula>
    </cfRule>
  </conditionalFormatting>
  <conditionalFormatting sqref="H18">
    <cfRule type="expression" dxfId="68" priority="5">
      <formula>I17&gt;=I16</formula>
    </cfRule>
    <cfRule type="expression" dxfId="67" priority="6">
      <formula>I17&lt;I16</formula>
    </cfRule>
  </conditionalFormatting>
  <conditionalFormatting sqref="I7">
    <cfRule type="expression" dxfId="66" priority="1">
      <formula>I7&lt;0</formula>
    </cfRule>
    <cfRule type="expression" dxfId="65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0000000}">
          <x14:formula1>
            <xm:f>Configurações!$K$4:$K$27</xm:f>
          </x14:formula1>
          <xm:sqref>D23:D49 D5:D8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9A566"/>
  </sheetPr>
  <dimension ref="B1:I4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F5" sqref="F5:F8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0.42578125" customWidth="1"/>
    <col min="9" max="9" width="17" customWidth="1"/>
    <col min="10" max="10" width="4" customWidth="1"/>
  </cols>
  <sheetData>
    <row r="1" spans="2:9" ht="23.25" x14ac:dyDescent="0.25">
      <c r="B1" s="46" t="s">
        <v>72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30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/>
      <c r="C5" s="32"/>
      <c r="D5" s="32"/>
      <c r="E5" s="33" t="str">
        <f>IF($D5="","",IF(COUNTIF(Configurações!$E$4:$E$10,$D5)&gt;0,"Receita",IF(COUNTIF(Configurações!$G$4:$G$17,$D5)&gt;0,"Despesa",IF(COUNTIF(Configurações!$I$4:$I$6,$D5)&gt;0,"Poupança",""))))</f>
        <v/>
      </c>
      <c r="F5" s="34"/>
      <c r="H5" s="11" t="s">
        <v>61</v>
      </c>
      <c r="I5" s="12">
        <f>SUMIF(E5:E49,"Receita",F5:F49)</f>
        <v>0</v>
      </c>
    </row>
    <row r="6" spans="2:9" x14ac:dyDescent="0.25">
      <c r="B6" s="35"/>
      <c r="C6" s="36"/>
      <c r="D6" s="36"/>
      <c r="E6" s="37" t="str">
        <f>IF($D6="","",IF(COUNTIF(Configurações!$E$4:$E$10,$D6)&gt;0,"Receita",IF(COUNTIF(Configurações!$G$4:$G$17,$D6)&gt;0,"Despesa",IF(COUNTIF(Configurações!$I$4:$I$6,$D6)&gt;0,"Poupança",""))))</f>
        <v/>
      </c>
      <c r="F6" s="38"/>
      <c r="H6" s="11" t="s">
        <v>62</v>
      </c>
      <c r="I6" s="12">
        <f>SUMIF(E5:E49,"Despesa",F5:F49)</f>
        <v>0</v>
      </c>
    </row>
    <row r="7" spans="2:9" ht="15.75" x14ac:dyDescent="0.25">
      <c r="B7" s="31"/>
      <c r="C7" s="32"/>
      <c r="D7" s="32"/>
      <c r="E7" s="33" t="str">
        <f>IF($D7="","",IF(COUNTIF(Configurações!$E$4:$E$10,$D7)&gt;0,"Receita",IF(COUNTIF(Configurações!$G$4:$G$17,$D7)&gt;0,"Despesa",IF(COUNTIF(Configurações!$I$4:$I$6,$D7)&gt;0,"Poupança",""))))</f>
        <v/>
      </c>
      <c r="F7" s="34"/>
      <c r="H7" s="11" t="s">
        <v>63</v>
      </c>
      <c r="I7" s="13">
        <f>I5-I6</f>
        <v>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24" customHeight="1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0</v>
      </c>
    </row>
    <row r="13" spans="2:9" ht="30" customHeight="1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✅ Dentro da meta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24" customHeight="1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0</v>
      </c>
    </row>
    <row r="18" spans="2:9" ht="30" customHeight="1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🔶 Faltam R$ 200,000 pra bater a meta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24" customHeight="1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64" priority="3">
      <formula>I12&gt;I11</formula>
    </cfRule>
    <cfRule type="expression" dxfId="63" priority="4">
      <formula>I12&lt;=I11</formula>
    </cfRule>
  </conditionalFormatting>
  <conditionalFormatting sqref="H18">
    <cfRule type="expression" dxfId="62" priority="5">
      <formula>I17&gt;=I16</formula>
    </cfRule>
    <cfRule type="expression" dxfId="61" priority="6">
      <formula>I17&lt;I16</formula>
    </cfRule>
  </conditionalFormatting>
  <conditionalFormatting sqref="I7">
    <cfRule type="expression" dxfId="60" priority="1">
      <formula>I7&lt;0</formula>
    </cfRule>
    <cfRule type="expression" dxfId="59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400-000000000000}">
          <x14:formula1>
            <xm:f>Configurações!$K$4:$K$27</xm:f>
          </x14:formula1>
          <xm:sqref>D23:D49 D5:D8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69A93"/>
  </sheetPr>
  <dimension ref="B1:I4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F22" sqref="F5:F22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0.42578125" customWidth="1"/>
    <col min="9" max="9" width="17" customWidth="1"/>
    <col min="10" max="10" width="4" customWidth="1"/>
  </cols>
  <sheetData>
    <row r="1" spans="2:9" ht="23.25" x14ac:dyDescent="0.25">
      <c r="B1" s="46" t="s">
        <v>73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30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/>
      <c r="C5" s="32"/>
      <c r="D5" s="32"/>
      <c r="E5" s="33" t="str">
        <f>IF($D5="","",IF(COUNTIF(Configurações!$E$4:$E$10,$D5)&gt;0,"Receita",IF(COUNTIF(Configurações!$G$4:$G$17,$D5)&gt;0,"Despesa",IF(COUNTIF(Configurações!$I$4:$I$6,$D5)&gt;0,"Poupança",""))))</f>
        <v/>
      </c>
      <c r="F5" s="34"/>
      <c r="H5" s="11" t="s">
        <v>61</v>
      </c>
      <c r="I5" s="12">
        <f>SUMIF(E5:E49,"Receita",F5:F49)</f>
        <v>0</v>
      </c>
    </row>
    <row r="6" spans="2:9" x14ac:dyDescent="0.25">
      <c r="B6" s="35"/>
      <c r="C6" s="36"/>
      <c r="D6" s="36"/>
      <c r="E6" s="37" t="str">
        <f>IF($D6="","",IF(COUNTIF(Configurações!$E$4:$E$10,$D6)&gt;0,"Receita",IF(COUNTIF(Configurações!$G$4:$G$17,$D6)&gt;0,"Despesa",IF(COUNTIF(Configurações!$I$4:$I$6,$D6)&gt;0,"Poupança",""))))</f>
        <v/>
      </c>
      <c r="F6" s="38"/>
      <c r="H6" s="11" t="s">
        <v>62</v>
      </c>
      <c r="I6" s="12">
        <f>SUMIF(E5:E49,"Despesa",F5:F49)</f>
        <v>0</v>
      </c>
    </row>
    <row r="7" spans="2:9" ht="15.75" x14ac:dyDescent="0.25">
      <c r="B7" s="31"/>
      <c r="C7" s="32"/>
      <c r="D7" s="32"/>
      <c r="E7" s="33" t="str">
        <f>IF($D7="","",IF(COUNTIF(Configurações!$E$4:$E$10,$D7)&gt;0,"Receita",IF(COUNTIF(Configurações!$G$4:$G$17,$D7)&gt;0,"Despesa",IF(COUNTIF(Configurações!$I$4:$I$6,$D7)&gt;0,"Poupança",""))))</f>
        <v/>
      </c>
      <c r="F7" s="34"/>
      <c r="H7" s="11" t="s">
        <v>63</v>
      </c>
      <c r="I7" s="13">
        <f>I5-I6</f>
        <v>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24" customHeight="1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0</v>
      </c>
    </row>
    <row r="13" spans="2:9" ht="30" customHeight="1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✅ Dentro da meta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24" customHeight="1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0</v>
      </c>
    </row>
    <row r="18" spans="2:9" ht="30" customHeight="1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🔶 Faltam R$ 200,000 pra bater a meta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24" customHeight="1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58" priority="3">
      <formula>I12&gt;I11</formula>
    </cfRule>
    <cfRule type="expression" dxfId="57" priority="4">
      <formula>I12&lt;=I11</formula>
    </cfRule>
  </conditionalFormatting>
  <conditionalFormatting sqref="H18">
    <cfRule type="expression" dxfId="56" priority="5">
      <formula>I17&gt;=I16</formula>
    </cfRule>
    <cfRule type="expression" dxfId="55" priority="6">
      <formula>I17&lt;I16</formula>
    </cfRule>
  </conditionalFormatting>
  <conditionalFormatting sqref="I7">
    <cfRule type="expression" dxfId="54" priority="1">
      <formula>I7&lt;0</formula>
    </cfRule>
    <cfRule type="expression" dxfId="53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500-000000000000}">
          <x14:formula1>
            <xm:f>Configurações!$K$4:$K$27</xm:f>
          </x14:formula1>
          <xm:sqref>D23:D49 D5:D8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4AD8E"/>
  </sheetPr>
  <dimension ref="B1:I18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F5" sqref="F5:F23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0.42578125" customWidth="1"/>
    <col min="9" max="9" width="17" customWidth="1"/>
    <col min="10" max="10" width="4" customWidth="1"/>
  </cols>
  <sheetData>
    <row r="1" spans="2:9" ht="23.25" x14ac:dyDescent="0.25">
      <c r="B1" s="46" t="s">
        <v>74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30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/>
      <c r="C5" s="32"/>
      <c r="D5" s="32"/>
      <c r="E5" s="33" t="str">
        <f>IF($D5="","",IF(COUNTIF(Configurações!$E$4:$E$10,$D5)&gt;0,"Receita",IF(COUNTIF(Configurações!$G$4:$G$17,$D5)&gt;0,"Despesa",IF(COUNTIF(Configurações!$I$4:$I$6,$D5)&gt;0,"Poupança",""))))</f>
        <v/>
      </c>
      <c r="F5" s="34"/>
      <c r="H5" s="11" t="s">
        <v>61</v>
      </c>
      <c r="I5" s="12">
        <f>SUMIF(E5:E49,"Receita",F5:F49)</f>
        <v>0</v>
      </c>
    </row>
    <row r="6" spans="2:9" x14ac:dyDescent="0.25">
      <c r="B6" s="35"/>
      <c r="C6" s="36"/>
      <c r="D6" s="36"/>
      <c r="E6" s="37" t="str">
        <f>IF($D6="","",IF(COUNTIF(Configurações!$E$4:$E$10,$D6)&gt;0,"Receita",IF(COUNTIF(Configurações!$G$4:$G$17,$D6)&gt;0,"Despesa",IF(COUNTIF(Configurações!$I$4:$I$6,$D6)&gt;0,"Poupança",""))))</f>
        <v/>
      </c>
      <c r="F6" s="38"/>
      <c r="H6" s="11" t="s">
        <v>62</v>
      </c>
      <c r="I6" s="12">
        <f>SUMIF(E5:E49,"Despesa",F5:F49)</f>
        <v>0</v>
      </c>
    </row>
    <row r="7" spans="2:9" ht="15.75" x14ac:dyDescent="0.25">
      <c r="B7" s="31"/>
      <c r="C7" s="32"/>
      <c r="D7" s="32"/>
      <c r="E7" s="33" t="str">
        <f>IF($D7="","",IF(COUNTIF(Configurações!$E$4:$E$10,$D7)&gt;0,"Receita",IF(COUNTIF(Configurações!$G$4:$G$17,$D7)&gt;0,"Despesa",IF(COUNTIF(Configurações!$I$4:$I$6,$D7)&gt;0,"Poupança",""))))</f>
        <v/>
      </c>
      <c r="F7" s="34"/>
      <c r="H7" s="11" t="s">
        <v>63</v>
      </c>
      <c r="I7" s="13">
        <f>I5-I6</f>
        <v>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15.75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0</v>
      </c>
    </row>
    <row r="13" spans="2:9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✅ Dentro da meta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15.75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0</v>
      </c>
    </row>
    <row r="18" spans="2:9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🔶 Faltam R$ 200,000 pra bater a meta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15.75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  <row r="50" spans="2:6" x14ac:dyDescent="0.25">
      <c r="B50" s="41"/>
      <c r="C50" s="41"/>
      <c r="D50" s="41"/>
      <c r="E50" s="41"/>
      <c r="F50" s="41"/>
    </row>
    <row r="51" spans="2:6" x14ac:dyDescent="0.25">
      <c r="B51" s="41"/>
      <c r="C51" s="41"/>
      <c r="D51" s="41"/>
      <c r="E51" s="41"/>
      <c r="F51" s="41"/>
    </row>
    <row r="52" spans="2:6" x14ac:dyDescent="0.25">
      <c r="B52" s="41"/>
      <c r="C52" s="41"/>
      <c r="D52" s="41"/>
      <c r="E52" s="41"/>
      <c r="F52" s="41"/>
    </row>
    <row r="53" spans="2:6" x14ac:dyDescent="0.25">
      <c r="B53" s="41"/>
      <c r="C53" s="41"/>
      <c r="D53" s="41"/>
      <c r="E53" s="41"/>
      <c r="F53" s="41"/>
    </row>
    <row r="54" spans="2:6" x14ac:dyDescent="0.25">
      <c r="B54" s="41"/>
      <c r="C54" s="41"/>
      <c r="D54" s="41"/>
      <c r="E54" s="41"/>
      <c r="F54" s="41"/>
    </row>
    <row r="55" spans="2:6" x14ac:dyDescent="0.25">
      <c r="B55" s="41"/>
      <c r="C55" s="41"/>
      <c r="D55" s="41"/>
      <c r="E55" s="41"/>
      <c r="F55" s="41"/>
    </row>
    <row r="56" spans="2:6" x14ac:dyDescent="0.25">
      <c r="B56" s="41"/>
      <c r="C56" s="41"/>
      <c r="D56" s="41"/>
      <c r="E56" s="41"/>
      <c r="F56" s="41"/>
    </row>
    <row r="57" spans="2:6" x14ac:dyDescent="0.25">
      <c r="B57" s="41"/>
      <c r="C57" s="41"/>
      <c r="D57" s="41"/>
      <c r="E57" s="41"/>
      <c r="F57" s="41"/>
    </row>
    <row r="58" spans="2:6" x14ac:dyDescent="0.25">
      <c r="B58" s="41"/>
      <c r="C58" s="41"/>
      <c r="D58" s="41"/>
      <c r="E58" s="41"/>
      <c r="F58" s="41"/>
    </row>
    <row r="59" spans="2:6" x14ac:dyDescent="0.25">
      <c r="B59" s="41"/>
      <c r="C59" s="41"/>
      <c r="D59" s="41"/>
      <c r="E59" s="41"/>
      <c r="F59" s="41"/>
    </row>
    <row r="60" spans="2:6" x14ac:dyDescent="0.25">
      <c r="B60" s="41"/>
      <c r="C60" s="41"/>
      <c r="D60" s="41"/>
      <c r="E60" s="41"/>
      <c r="F60" s="41"/>
    </row>
    <row r="61" spans="2:6" x14ac:dyDescent="0.25">
      <c r="B61" s="41"/>
      <c r="C61" s="41"/>
      <c r="D61" s="41"/>
      <c r="E61" s="41"/>
      <c r="F61" s="41"/>
    </row>
    <row r="62" spans="2:6" x14ac:dyDescent="0.25">
      <c r="B62" s="41"/>
      <c r="C62" s="41"/>
      <c r="D62" s="41"/>
      <c r="E62" s="41"/>
      <c r="F62" s="41"/>
    </row>
    <row r="63" spans="2:6" x14ac:dyDescent="0.25">
      <c r="B63" s="41"/>
      <c r="C63" s="41"/>
      <c r="D63" s="41"/>
      <c r="E63" s="41"/>
      <c r="F63" s="41"/>
    </row>
    <row r="64" spans="2:6" x14ac:dyDescent="0.25">
      <c r="B64" s="41"/>
      <c r="C64" s="41"/>
      <c r="D64" s="41"/>
      <c r="E64" s="41"/>
      <c r="F64" s="41"/>
    </row>
    <row r="65" spans="2:6" x14ac:dyDescent="0.25">
      <c r="B65" s="41"/>
      <c r="C65" s="41"/>
      <c r="D65" s="41"/>
      <c r="E65" s="41"/>
      <c r="F65" s="41"/>
    </row>
    <row r="66" spans="2:6" x14ac:dyDescent="0.25">
      <c r="B66" s="41"/>
      <c r="C66" s="41"/>
      <c r="D66" s="41"/>
      <c r="E66" s="41"/>
      <c r="F66" s="41"/>
    </row>
    <row r="67" spans="2:6" x14ac:dyDescent="0.25">
      <c r="B67" s="41"/>
      <c r="C67" s="41"/>
      <c r="D67" s="41"/>
      <c r="E67" s="41"/>
      <c r="F67" s="41"/>
    </row>
    <row r="68" spans="2:6" x14ac:dyDescent="0.25">
      <c r="B68" s="41"/>
      <c r="C68" s="41"/>
      <c r="D68" s="41"/>
      <c r="E68" s="41"/>
      <c r="F68" s="41"/>
    </row>
    <row r="69" spans="2:6" x14ac:dyDescent="0.25">
      <c r="B69" s="41"/>
      <c r="C69" s="41"/>
      <c r="D69" s="41"/>
      <c r="E69" s="41"/>
      <c r="F69" s="41"/>
    </row>
    <row r="70" spans="2:6" x14ac:dyDescent="0.25">
      <c r="B70" s="41"/>
      <c r="C70" s="41"/>
      <c r="D70" s="41"/>
      <c r="E70" s="41"/>
      <c r="F70" s="41"/>
    </row>
    <row r="71" spans="2:6" x14ac:dyDescent="0.25">
      <c r="B71" s="41"/>
      <c r="C71" s="41"/>
      <c r="D71" s="41"/>
      <c r="E71" s="41"/>
      <c r="F71" s="41"/>
    </row>
    <row r="72" spans="2:6" x14ac:dyDescent="0.25">
      <c r="B72" s="41"/>
      <c r="C72" s="41"/>
      <c r="D72" s="41"/>
      <c r="E72" s="41"/>
      <c r="F72" s="41"/>
    </row>
    <row r="73" spans="2:6" x14ac:dyDescent="0.25">
      <c r="B73" s="41"/>
      <c r="C73" s="41"/>
      <c r="D73" s="41"/>
      <c r="E73" s="41"/>
      <c r="F73" s="41"/>
    </row>
    <row r="74" spans="2:6" x14ac:dyDescent="0.25">
      <c r="B74" s="41"/>
      <c r="C74" s="41"/>
      <c r="D74" s="41"/>
      <c r="E74" s="41"/>
      <c r="F74" s="41"/>
    </row>
    <row r="75" spans="2:6" x14ac:dyDescent="0.25">
      <c r="B75" s="41"/>
      <c r="C75" s="41"/>
      <c r="D75" s="41"/>
      <c r="E75" s="41"/>
      <c r="F75" s="41"/>
    </row>
    <row r="76" spans="2:6" x14ac:dyDescent="0.25">
      <c r="B76" s="41"/>
      <c r="C76" s="41"/>
      <c r="D76" s="41"/>
      <c r="E76" s="41"/>
      <c r="F76" s="41"/>
    </row>
    <row r="77" spans="2:6" x14ac:dyDescent="0.25">
      <c r="B77" s="41"/>
      <c r="C77" s="41"/>
      <c r="D77" s="41"/>
      <c r="E77" s="41"/>
      <c r="F77" s="41"/>
    </row>
    <row r="78" spans="2:6" x14ac:dyDescent="0.25">
      <c r="B78" s="41"/>
      <c r="C78" s="41"/>
      <c r="D78" s="41"/>
      <c r="E78" s="41"/>
      <c r="F78" s="41"/>
    </row>
    <row r="79" spans="2:6" x14ac:dyDescent="0.25">
      <c r="B79" s="41"/>
      <c r="C79" s="41"/>
      <c r="D79" s="41"/>
      <c r="E79" s="41"/>
      <c r="F79" s="41"/>
    </row>
    <row r="80" spans="2:6" x14ac:dyDescent="0.25">
      <c r="B80" s="41"/>
      <c r="C80" s="41"/>
      <c r="D80" s="41"/>
      <c r="E80" s="41"/>
      <c r="F80" s="41"/>
    </row>
    <row r="81" spans="2:6" x14ac:dyDescent="0.25">
      <c r="B81" s="41"/>
      <c r="C81" s="41"/>
      <c r="D81" s="41"/>
      <c r="E81" s="41"/>
      <c r="F81" s="41"/>
    </row>
    <row r="82" spans="2:6" x14ac:dyDescent="0.25">
      <c r="B82" s="41"/>
      <c r="C82" s="41"/>
      <c r="D82" s="41"/>
      <c r="E82" s="41"/>
      <c r="F82" s="41"/>
    </row>
    <row r="83" spans="2:6" x14ac:dyDescent="0.25">
      <c r="B83" s="41"/>
      <c r="C83" s="41"/>
      <c r="D83" s="41"/>
      <c r="E83" s="41"/>
      <c r="F83" s="41"/>
    </row>
    <row r="84" spans="2:6" x14ac:dyDescent="0.25">
      <c r="B84" s="41"/>
      <c r="C84" s="41"/>
      <c r="D84" s="41"/>
      <c r="E84" s="41"/>
      <c r="F84" s="41"/>
    </row>
    <row r="85" spans="2:6" x14ac:dyDescent="0.25">
      <c r="B85" s="41"/>
      <c r="C85" s="41"/>
      <c r="D85" s="41"/>
      <c r="E85" s="41"/>
      <c r="F85" s="41"/>
    </row>
    <row r="86" spans="2:6" x14ac:dyDescent="0.25">
      <c r="B86" s="41"/>
      <c r="C86" s="41"/>
      <c r="D86" s="41"/>
      <c r="E86" s="41"/>
      <c r="F86" s="41"/>
    </row>
    <row r="87" spans="2:6" x14ac:dyDescent="0.25">
      <c r="B87" s="41"/>
      <c r="C87" s="41"/>
      <c r="D87" s="41"/>
      <c r="E87" s="41"/>
      <c r="F87" s="41"/>
    </row>
    <row r="88" spans="2:6" x14ac:dyDescent="0.25">
      <c r="B88" s="41"/>
      <c r="C88" s="41"/>
      <c r="D88" s="41"/>
      <c r="E88" s="41"/>
      <c r="F88" s="41"/>
    </row>
    <row r="89" spans="2:6" x14ac:dyDescent="0.25">
      <c r="B89" s="41"/>
      <c r="C89" s="41"/>
      <c r="D89" s="41"/>
      <c r="E89" s="41"/>
      <c r="F89" s="41"/>
    </row>
    <row r="90" spans="2:6" x14ac:dyDescent="0.25">
      <c r="B90" s="41"/>
      <c r="C90" s="41"/>
      <c r="D90" s="41"/>
      <c r="E90" s="41"/>
      <c r="F90" s="41"/>
    </row>
    <row r="91" spans="2:6" x14ac:dyDescent="0.25">
      <c r="B91" s="41"/>
      <c r="C91" s="41"/>
      <c r="D91" s="41"/>
      <c r="E91" s="41"/>
      <c r="F91" s="41"/>
    </row>
    <row r="92" spans="2:6" x14ac:dyDescent="0.25">
      <c r="B92" s="41"/>
      <c r="C92" s="41"/>
      <c r="D92" s="41"/>
      <c r="E92" s="41"/>
      <c r="F92" s="41"/>
    </row>
    <row r="93" spans="2:6" x14ac:dyDescent="0.25">
      <c r="B93" s="41"/>
      <c r="C93" s="41"/>
      <c r="D93" s="41"/>
      <c r="E93" s="41"/>
      <c r="F93" s="41"/>
    </row>
    <row r="94" spans="2:6" x14ac:dyDescent="0.25">
      <c r="B94" s="41"/>
      <c r="C94" s="41"/>
      <c r="D94" s="41"/>
      <c r="E94" s="41"/>
      <c r="F94" s="41"/>
    </row>
    <row r="95" spans="2:6" x14ac:dyDescent="0.25">
      <c r="B95" s="41"/>
      <c r="C95" s="41"/>
      <c r="D95" s="41"/>
      <c r="E95" s="41"/>
      <c r="F95" s="41"/>
    </row>
    <row r="96" spans="2:6" x14ac:dyDescent="0.25">
      <c r="B96" s="41"/>
      <c r="C96" s="41"/>
      <c r="D96" s="41"/>
      <c r="E96" s="41"/>
      <c r="F96" s="41"/>
    </row>
    <row r="97" spans="2:6" x14ac:dyDescent="0.25">
      <c r="B97" s="41"/>
      <c r="C97" s="41"/>
      <c r="D97" s="41"/>
      <c r="E97" s="41"/>
      <c r="F97" s="41"/>
    </row>
    <row r="98" spans="2:6" x14ac:dyDescent="0.25">
      <c r="B98" s="41"/>
      <c r="C98" s="41"/>
      <c r="D98" s="41"/>
      <c r="E98" s="41"/>
      <c r="F98" s="41"/>
    </row>
    <row r="99" spans="2:6" x14ac:dyDescent="0.25">
      <c r="B99" s="41"/>
      <c r="C99" s="41"/>
      <c r="D99" s="41"/>
      <c r="E99" s="41"/>
      <c r="F99" s="41"/>
    </row>
    <row r="100" spans="2:6" x14ac:dyDescent="0.25">
      <c r="B100" s="41"/>
      <c r="C100" s="41"/>
      <c r="D100" s="41"/>
      <c r="E100" s="41"/>
      <c r="F100" s="41"/>
    </row>
    <row r="101" spans="2:6" x14ac:dyDescent="0.25">
      <c r="B101" s="41"/>
      <c r="C101" s="41"/>
      <c r="D101" s="41"/>
      <c r="E101" s="41"/>
      <c r="F101" s="41"/>
    </row>
    <row r="102" spans="2:6" x14ac:dyDescent="0.25">
      <c r="B102" s="41"/>
      <c r="C102" s="41"/>
      <c r="D102" s="41"/>
      <c r="E102" s="41"/>
      <c r="F102" s="41"/>
    </row>
    <row r="103" spans="2:6" x14ac:dyDescent="0.25">
      <c r="B103" s="41"/>
      <c r="C103" s="41"/>
      <c r="D103" s="41"/>
      <c r="E103" s="41"/>
      <c r="F103" s="41"/>
    </row>
    <row r="104" spans="2:6" x14ac:dyDescent="0.25">
      <c r="B104" s="41"/>
      <c r="C104" s="41"/>
      <c r="D104" s="41"/>
      <c r="E104" s="41"/>
      <c r="F104" s="41"/>
    </row>
    <row r="105" spans="2:6" x14ac:dyDescent="0.25">
      <c r="B105" s="41"/>
      <c r="C105" s="41"/>
      <c r="D105" s="41"/>
      <c r="E105" s="41"/>
      <c r="F105" s="41"/>
    </row>
    <row r="106" spans="2:6" x14ac:dyDescent="0.25">
      <c r="B106" s="41"/>
      <c r="C106" s="41"/>
      <c r="D106" s="41"/>
      <c r="E106" s="41"/>
      <c r="F106" s="41"/>
    </row>
    <row r="107" spans="2:6" x14ac:dyDescent="0.25">
      <c r="B107" s="41"/>
      <c r="C107" s="41"/>
      <c r="D107" s="41"/>
      <c r="E107" s="41"/>
      <c r="F107" s="41"/>
    </row>
    <row r="108" spans="2:6" x14ac:dyDescent="0.25">
      <c r="B108" s="41"/>
      <c r="C108" s="41"/>
      <c r="D108" s="41"/>
      <c r="E108" s="41"/>
      <c r="F108" s="41"/>
    </row>
    <row r="109" spans="2:6" x14ac:dyDescent="0.25">
      <c r="B109" s="41"/>
      <c r="C109" s="41"/>
      <c r="D109" s="41"/>
      <c r="E109" s="41"/>
      <c r="F109" s="41"/>
    </row>
    <row r="110" spans="2:6" x14ac:dyDescent="0.25">
      <c r="B110" s="41"/>
      <c r="C110" s="41"/>
      <c r="D110" s="41"/>
      <c r="E110" s="41"/>
      <c r="F110" s="41"/>
    </row>
    <row r="111" spans="2:6" x14ac:dyDescent="0.25">
      <c r="B111" s="41"/>
      <c r="C111" s="41"/>
      <c r="D111" s="41"/>
      <c r="E111" s="41"/>
      <c r="F111" s="41"/>
    </row>
    <row r="112" spans="2:6" x14ac:dyDescent="0.25">
      <c r="B112" s="41"/>
      <c r="C112" s="41"/>
      <c r="D112" s="41"/>
      <c r="E112" s="41"/>
      <c r="F112" s="41"/>
    </row>
    <row r="113" spans="2:6" x14ac:dyDescent="0.25">
      <c r="B113" s="41"/>
      <c r="C113" s="41"/>
      <c r="D113" s="41"/>
      <c r="E113" s="41"/>
      <c r="F113" s="41"/>
    </row>
    <row r="114" spans="2:6" x14ac:dyDescent="0.25">
      <c r="B114" s="41"/>
      <c r="C114" s="41"/>
      <c r="D114" s="41"/>
      <c r="E114" s="41"/>
      <c r="F114" s="41"/>
    </row>
    <row r="115" spans="2:6" x14ac:dyDescent="0.25">
      <c r="B115" s="41"/>
      <c r="C115" s="41"/>
      <c r="D115" s="41"/>
      <c r="E115" s="41"/>
      <c r="F115" s="41"/>
    </row>
    <row r="116" spans="2:6" x14ac:dyDescent="0.25">
      <c r="B116" s="41"/>
      <c r="C116" s="41"/>
      <c r="D116" s="41"/>
      <c r="E116" s="41"/>
      <c r="F116" s="41"/>
    </row>
    <row r="117" spans="2:6" x14ac:dyDescent="0.25">
      <c r="B117" s="41"/>
      <c r="C117" s="41"/>
      <c r="D117" s="41"/>
      <c r="E117" s="41"/>
      <c r="F117" s="41"/>
    </row>
    <row r="118" spans="2:6" x14ac:dyDescent="0.25">
      <c r="B118" s="41"/>
      <c r="C118" s="41"/>
      <c r="D118" s="41"/>
      <c r="E118" s="41"/>
      <c r="F118" s="41"/>
    </row>
    <row r="119" spans="2:6" x14ac:dyDescent="0.25">
      <c r="B119" s="41"/>
      <c r="C119" s="41"/>
      <c r="D119" s="41"/>
      <c r="E119" s="41"/>
      <c r="F119" s="41"/>
    </row>
    <row r="120" spans="2:6" x14ac:dyDescent="0.25">
      <c r="B120" s="41"/>
      <c r="C120" s="41"/>
      <c r="D120" s="41"/>
      <c r="E120" s="41"/>
      <c r="F120" s="41"/>
    </row>
    <row r="121" spans="2:6" x14ac:dyDescent="0.25">
      <c r="B121" s="41"/>
      <c r="C121" s="41"/>
      <c r="D121" s="41"/>
      <c r="E121" s="41"/>
      <c r="F121" s="41"/>
    </row>
    <row r="122" spans="2:6" x14ac:dyDescent="0.25">
      <c r="B122" s="41"/>
      <c r="C122" s="41"/>
      <c r="D122" s="41"/>
      <c r="E122" s="41"/>
      <c r="F122" s="41"/>
    </row>
    <row r="123" spans="2:6" x14ac:dyDescent="0.25">
      <c r="B123" s="41"/>
      <c r="C123" s="41"/>
      <c r="D123" s="41"/>
      <c r="E123" s="41"/>
      <c r="F123" s="41"/>
    </row>
    <row r="124" spans="2:6" x14ac:dyDescent="0.25">
      <c r="B124" s="41"/>
      <c r="C124" s="41"/>
      <c r="D124" s="41"/>
      <c r="E124" s="41"/>
      <c r="F124" s="41"/>
    </row>
    <row r="125" spans="2:6" x14ac:dyDescent="0.25">
      <c r="B125" s="41"/>
      <c r="C125" s="41"/>
      <c r="D125" s="41"/>
      <c r="E125" s="41"/>
      <c r="F125" s="41"/>
    </row>
    <row r="126" spans="2:6" x14ac:dyDescent="0.25">
      <c r="B126" s="41"/>
      <c r="C126" s="41"/>
      <c r="D126" s="41"/>
      <c r="E126" s="41"/>
      <c r="F126" s="41"/>
    </row>
    <row r="127" spans="2:6" x14ac:dyDescent="0.25">
      <c r="B127" s="41"/>
      <c r="C127" s="41"/>
      <c r="D127" s="41"/>
      <c r="E127" s="41"/>
      <c r="F127" s="41"/>
    </row>
    <row r="128" spans="2:6" x14ac:dyDescent="0.25">
      <c r="B128" s="41"/>
      <c r="C128" s="41"/>
      <c r="D128" s="41"/>
      <c r="E128" s="41"/>
      <c r="F128" s="41"/>
    </row>
    <row r="129" spans="2:6" x14ac:dyDescent="0.25">
      <c r="B129" s="41"/>
      <c r="C129" s="41"/>
      <c r="D129" s="41"/>
      <c r="E129" s="41"/>
      <c r="F129" s="41"/>
    </row>
    <row r="130" spans="2:6" x14ac:dyDescent="0.25">
      <c r="B130" s="41"/>
      <c r="C130" s="41"/>
      <c r="D130" s="41"/>
      <c r="E130" s="41"/>
      <c r="F130" s="41"/>
    </row>
    <row r="131" spans="2:6" x14ac:dyDescent="0.25">
      <c r="B131" s="41"/>
      <c r="C131" s="41"/>
      <c r="D131" s="41"/>
      <c r="E131" s="41"/>
      <c r="F131" s="41"/>
    </row>
    <row r="132" spans="2:6" x14ac:dyDescent="0.25">
      <c r="B132" s="41"/>
      <c r="C132" s="41"/>
      <c r="D132" s="41"/>
      <c r="E132" s="41"/>
      <c r="F132" s="41"/>
    </row>
    <row r="133" spans="2:6" x14ac:dyDescent="0.25">
      <c r="B133" s="41"/>
      <c r="C133" s="41"/>
      <c r="D133" s="41"/>
      <c r="E133" s="41"/>
      <c r="F133" s="41"/>
    </row>
    <row r="134" spans="2:6" x14ac:dyDescent="0.25">
      <c r="B134" s="41"/>
      <c r="C134" s="41"/>
      <c r="D134" s="41"/>
      <c r="E134" s="41"/>
      <c r="F134" s="41"/>
    </row>
    <row r="135" spans="2:6" x14ac:dyDescent="0.25">
      <c r="B135" s="41"/>
      <c r="C135" s="41"/>
      <c r="D135" s="41"/>
      <c r="E135" s="41"/>
      <c r="F135" s="41"/>
    </row>
    <row r="136" spans="2:6" x14ac:dyDescent="0.25">
      <c r="B136" s="41"/>
      <c r="C136" s="41"/>
      <c r="D136" s="41"/>
      <c r="E136" s="41"/>
      <c r="F136" s="41"/>
    </row>
    <row r="137" spans="2:6" x14ac:dyDescent="0.25">
      <c r="B137" s="41"/>
      <c r="C137" s="41"/>
      <c r="D137" s="41"/>
      <c r="E137" s="41"/>
      <c r="F137" s="41"/>
    </row>
    <row r="138" spans="2:6" x14ac:dyDescent="0.25">
      <c r="B138" s="41"/>
      <c r="C138" s="41"/>
      <c r="D138" s="41"/>
      <c r="E138" s="41"/>
      <c r="F138" s="41"/>
    </row>
    <row r="139" spans="2:6" x14ac:dyDescent="0.25">
      <c r="B139" s="41"/>
      <c r="C139" s="41"/>
      <c r="D139" s="41"/>
      <c r="E139" s="41"/>
      <c r="F139" s="41"/>
    </row>
    <row r="140" spans="2:6" x14ac:dyDescent="0.25">
      <c r="B140" s="41"/>
      <c r="C140" s="41"/>
      <c r="D140" s="41"/>
      <c r="E140" s="41"/>
      <c r="F140" s="41"/>
    </row>
    <row r="141" spans="2:6" x14ac:dyDescent="0.25">
      <c r="B141" s="41"/>
      <c r="C141" s="41"/>
      <c r="D141" s="41"/>
      <c r="E141" s="41"/>
      <c r="F141" s="41"/>
    </row>
    <row r="142" spans="2:6" x14ac:dyDescent="0.25">
      <c r="B142" s="41"/>
      <c r="C142" s="41"/>
      <c r="D142" s="41"/>
      <c r="E142" s="41"/>
      <c r="F142" s="41"/>
    </row>
    <row r="143" spans="2:6" x14ac:dyDescent="0.25">
      <c r="B143" s="41"/>
      <c r="C143" s="41"/>
      <c r="D143" s="41"/>
      <c r="E143" s="41"/>
      <c r="F143" s="41"/>
    </row>
    <row r="144" spans="2:6" x14ac:dyDescent="0.25">
      <c r="B144" s="41"/>
      <c r="C144" s="41"/>
      <c r="D144" s="41"/>
      <c r="E144" s="41"/>
      <c r="F144" s="41"/>
    </row>
    <row r="145" spans="2:6" x14ac:dyDescent="0.25">
      <c r="B145" s="41"/>
      <c r="C145" s="41"/>
      <c r="D145" s="41"/>
      <c r="E145" s="41"/>
      <c r="F145" s="41"/>
    </row>
    <row r="146" spans="2:6" x14ac:dyDescent="0.25">
      <c r="B146" s="41"/>
      <c r="C146" s="41"/>
      <c r="D146" s="41"/>
      <c r="E146" s="41"/>
      <c r="F146" s="41"/>
    </row>
    <row r="147" spans="2:6" x14ac:dyDescent="0.25">
      <c r="B147" s="41"/>
      <c r="C147" s="41"/>
      <c r="D147" s="41"/>
      <c r="E147" s="41"/>
      <c r="F147" s="41"/>
    </row>
    <row r="148" spans="2:6" x14ac:dyDescent="0.25">
      <c r="B148" s="41"/>
      <c r="C148" s="41"/>
      <c r="D148" s="41"/>
      <c r="E148" s="41"/>
      <c r="F148" s="41"/>
    </row>
    <row r="149" spans="2:6" x14ac:dyDescent="0.25">
      <c r="B149" s="41"/>
      <c r="C149" s="41"/>
      <c r="D149" s="41"/>
      <c r="E149" s="41"/>
      <c r="F149" s="41"/>
    </row>
    <row r="150" spans="2:6" x14ac:dyDescent="0.25">
      <c r="B150" s="41"/>
      <c r="C150" s="41"/>
      <c r="D150" s="41"/>
      <c r="E150" s="41"/>
      <c r="F150" s="41"/>
    </row>
    <row r="151" spans="2:6" x14ac:dyDescent="0.25">
      <c r="B151" s="41"/>
      <c r="C151" s="41"/>
      <c r="D151" s="41"/>
      <c r="E151" s="41"/>
      <c r="F151" s="41"/>
    </row>
    <row r="152" spans="2:6" x14ac:dyDescent="0.25">
      <c r="B152" s="41"/>
      <c r="C152" s="41"/>
      <c r="D152" s="41"/>
      <c r="E152" s="41"/>
      <c r="F152" s="41"/>
    </row>
    <row r="153" spans="2:6" x14ac:dyDescent="0.25">
      <c r="B153" s="41"/>
      <c r="C153" s="41"/>
      <c r="D153" s="41"/>
      <c r="E153" s="41"/>
      <c r="F153" s="41"/>
    </row>
    <row r="154" spans="2:6" x14ac:dyDescent="0.25">
      <c r="B154" s="41"/>
      <c r="C154" s="41"/>
      <c r="D154" s="41"/>
      <c r="E154" s="41"/>
      <c r="F154" s="41"/>
    </row>
    <row r="155" spans="2:6" x14ac:dyDescent="0.25">
      <c r="B155" s="41"/>
      <c r="C155" s="41"/>
      <c r="D155" s="41"/>
      <c r="E155" s="41"/>
      <c r="F155" s="41"/>
    </row>
    <row r="156" spans="2:6" x14ac:dyDescent="0.25">
      <c r="B156" s="41"/>
      <c r="C156" s="41"/>
      <c r="D156" s="41"/>
      <c r="E156" s="41"/>
      <c r="F156" s="41"/>
    </row>
    <row r="157" spans="2:6" x14ac:dyDescent="0.25">
      <c r="B157" s="41"/>
      <c r="C157" s="41"/>
      <c r="D157" s="41"/>
      <c r="E157" s="41"/>
      <c r="F157" s="41"/>
    </row>
    <row r="158" spans="2:6" x14ac:dyDescent="0.25">
      <c r="B158" s="41"/>
      <c r="C158" s="41"/>
      <c r="D158" s="41"/>
      <c r="E158" s="41"/>
      <c r="F158" s="41"/>
    </row>
    <row r="159" spans="2:6" x14ac:dyDescent="0.25">
      <c r="B159" s="41"/>
      <c r="C159" s="41"/>
      <c r="D159" s="41"/>
      <c r="E159" s="41"/>
      <c r="F159" s="41"/>
    </row>
    <row r="160" spans="2:6" x14ac:dyDescent="0.25">
      <c r="B160" s="41"/>
      <c r="C160" s="41"/>
      <c r="D160" s="41"/>
      <c r="E160" s="41"/>
      <c r="F160" s="41"/>
    </row>
    <row r="161" spans="2:6" x14ac:dyDescent="0.25">
      <c r="B161" s="41"/>
      <c r="C161" s="41"/>
      <c r="D161" s="41"/>
      <c r="E161" s="41"/>
      <c r="F161" s="41"/>
    </row>
    <row r="162" spans="2:6" x14ac:dyDescent="0.25">
      <c r="B162" s="41"/>
      <c r="C162" s="41"/>
      <c r="D162" s="41"/>
      <c r="E162" s="41"/>
      <c r="F162" s="41"/>
    </row>
    <row r="163" spans="2:6" x14ac:dyDescent="0.25">
      <c r="B163" s="41"/>
      <c r="C163" s="41"/>
      <c r="D163" s="41"/>
      <c r="E163" s="41"/>
      <c r="F163" s="41"/>
    </row>
    <row r="164" spans="2:6" x14ac:dyDescent="0.25">
      <c r="B164" s="41"/>
      <c r="C164" s="41"/>
      <c r="D164" s="41"/>
      <c r="E164" s="41"/>
      <c r="F164" s="41"/>
    </row>
    <row r="165" spans="2:6" x14ac:dyDescent="0.25">
      <c r="B165" s="41"/>
      <c r="C165" s="41"/>
      <c r="D165" s="41"/>
      <c r="E165" s="41"/>
      <c r="F165" s="41"/>
    </row>
    <row r="166" spans="2:6" x14ac:dyDescent="0.25">
      <c r="B166" s="41"/>
      <c r="C166" s="41"/>
      <c r="D166" s="41"/>
      <c r="E166" s="41"/>
      <c r="F166" s="41"/>
    </row>
    <row r="167" spans="2:6" x14ac:dyDescent="0.25">
      <c r="B167" s="41"/>
      <c r="C167" s="41"/>
      <c r="D167" s="41"/>
      <c r="E167" s="41"/>
      <c r="F167" s="41"/>
    </row>
    <row r="168" spans="2:6" x14ac:dyDescent="0.25">
      <c r="B168" s="41"/>
      <c r="C168" s="41"/>
      <c r="D168" s="41"/>
      <c r="E168" s="41"/>
      <c r="F168" s="41"/>
    </row>
    <row r="169" spans="2:6" x14ac:dyDescent="0.25">
      <c r="B169" s="41"/>
      <c r="C169" s="41"/>
      <c r="D169" s="41"/>
      <c r="E169" s="41"/>
      <c r="F169" s="41"/>
    </row>
    <row r="170" spans="2:6" x14ac:dyDescent="0.25">
      <c r="B170" s="41"/>
      <c r="C170" s="41"/>
      <c r="D170" s="41"/>
      <c r="E170" s="41"/>
      <c r="F170" s="41"/>
    </row>
    <row r="171" spans="2:6" x14ac:dyDescent="0.25">
      <c r="B171" s="41"/>
      <c r="C171" s="41"/>
      <c r="D171" s="41"/>
      <c r="E171" s="41"/>
      <c r="F171" s="41"/>
    </row>
    <row r="172" spans="2:6" x14ac:dyDescent="0.25">
      <c r="B172" s="41"/>
      <c r="C172" s="41"/>
      <c r="D172" s="41"/>
      <c r="E172" s="41"/>
      <c r="F172" s="41"/>
    </row>
    <row r="173" spans="2:6" x14ac:dyDescent="0.25">
      <c r="B173" s="41"/>
      <c r="C173" s="41"/>
      <c r="D173" s="41"/>
      <c r="E173" s="41"/>
      <c r="F173" s="41"/>
    </row>
    <row r="174" spans="2:6" x14ac:dyDescent="0.25">
      <c r="B174" s="41"/>
      <c r="C174" s="41"/>
      <c r="D174" s="41"/>
      <c r="E174" s="41"/>
      <c r="F174" s="41"/>
    </row>
    <row r="175" spans="2:6" x14ac:dyDescent="0.25">
      <c r="B175" s="41"/>
      <c r="C175" s="41"/>
      <c r="D175" s="41"/>
      <c r="E175" s="41"/>
      <c r="F175" s="41"/>
    </row>
    <row r="176" spans="2:6" x14ac:dyDescent="0.25">
      <c r="B176" s="41"/>
      <c r="C176" s="41"/>
      <c r="D176" s="41"/>
      <c r="E176" s="41"/>
      <c r="F176" s="41"/>
    </row>
    <row r="177" spans="2:6" x14ac:dyDescent="0.25">
      <c r="B177" s="41"/>
      <c r="C177" s="41"/>
      <c r="D177" s="41"/>
      <c r="E177" s="41"/>
      <c r="F177" s="41"/>
    </row>
    <row r="178" spans="2:6" x14ac:dyDescent="0.25">
      <c r="B178" s="41"/>
      <c r="C178" s="41"/>
      <c r="D178" s="41"/>
      <c r="E178" s="41"/>
      <c r="F178" s="41"/>
    </row>
    <row r="179" spans="2:6" x14ac:dyDescent="0.25">
      <c r="B179" s="41"/>
      <c r="C179" s="41"/>
      <c r="D179" s="41"/>
      <c r="E179" s="41"/>
      <c r="F179" s="41"/>
    </row>
    <row r="180" spans="2:6" x14ac:dyDescent="0.25">
      <c r="B180" s="41"/>
      <c r="C180" s="41"/>
      <c r="D180" s="41"/>
      <c r="E180" s="41"/>
      <c r="F180" s="41"/>
    </row>
    <row r="181" spans="2:6" x14ac:dyDescent="0.25">
      <c r="B181" s="41"/>
      <c r="C181" s="41"/>
      <c r="D181" s="41"/>
      <c r="E181" s="41"/>
      <c r="F181" s="41"/>
    </row>
    <row r="182" spans="2:6" x14ac:dyDescent="0.25">
      <c r="B182" s="41"/>
      <c r="C182" s="41"/>
      <c r="D182" s="41"/>
      <c r="E182" s="41"/>
      <c r="F182" s="41"/>
    </row>
    <row r="183" spans="2:6" x14ac:dyDescent="0.25">
      <c r="B183" s="41"/>
      <c r="C183" s="41"/>
      <c r="D183" s="41"/>
      <c r="E183" s="41"/>
      <c r="F183" s="41"/>
    </row>
    <row r="184" spans="2:6" x14ac:dyDescent="0.25">
      <c r="B184" s="41"/>
      <c r="C184" s="41"/>
      <c r="D184" s="41"/>
      <c r="E184" s="41"/>
      <c r="F184" s="41"/>
    </row>
    <row r="185" spans="2:6" x14ac:dyDescent="0.25">
      <c r="B185" s="41"/>
      <c r="C185" s="41"/>
      <c r="D185" s="41"/>
      <c r="E185" s="41"/>
      <c r="F185" s="41"/>
    </row>
    <row r="186" spans="2:6" x14ac:dyDescent="0.25">
      <c r="B186" s="41"/>
      <c r="C186" s="41"/>
      <c r="D186" s="41"/>
      <c r="E186" s="41"/>
      <c r="F186" s="41"/>
    </row>
    <row r="187" spans="2:6" x14ac:dyDescent="0.25">
      <c r="B187" s="41"/>
      <c r="C187" s="41"/>
      <c r="D187" s="41"/>
      <c r="E187" s="41"/>
      <c r="F187" s="41"/>
    </row>
    <row r="188" spans="2:6" x14ac:dyDescent="0.25">
      <c r="B188" s="41"/>
      <c r="C188" s="41"/>
      <c r="D188" s="41"/>
      <c r="E188" s="41"/>
      <c r="F188" s="41"/>
    </row>
    <row r="189" spans="2:6" x14ac:dyDescent="0.25">
      <c r="B189" s="41"/>
      <c r="C189" s="41"/>
      <c r="D189" s="41"/>
      <c r="E189" s="41"/>
      <c r="F189" s="41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52" priority="3">
      <formula>I12&gt;I11</formula>
    </cfRule>
    <cfRule type="expression" dxfId="51" priority="4">
      <formula>I12&lt;=I11</formula>
    </cfRule>
  </conditionalFormatting>
  <conditionalFormatting sqref="H18">
    <cfRule type="expression" dxfId="50" priority="5">
      <formula>I17&gt;=I16</formula>
    </cfRule>
    <cfRule type="expression" dxfId="49" priority="6">
      <formula>I17&lt;I16</formula>
    </cfRule>
  </conditionalFormatting>
  <conditionalFormatting sqref="I7">
    <cfRule type="expression" dxfId="48" priority="1">
      <formula>I7&lt;0</formula>
    </cfRule>
    <cfRule type="expression" dxfId="47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600-000000000000}">
          <x14:formula1>
            <xm:f>Configurações!$K$4:$K$27</xm:f>
          </x14:formula1>
          <xm:sqref>D23:D49 D5:D8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9A566"/>
  </sheetPr>
  <dimension ref="B1:I49"/>
  <sheetViews>
    <sheetView showGridLines="0" workbookViewId="0">
      <pane xSplit="1" ySplit="4" topLeftCell="B5" activePane="bottomRight" state="frozen"/>
      <selection activeCell="D15" sqref="D15"/>
      <selection pane="topRight" activeCell="D15" sqref="D15"/>
      <selection pane="bottomLeft" activeCell="D15" sqref="D15"/>
      <selection pane="bottomRight" activeCell="F5" sqref="F5:F38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0.42578125" customWidth="1"/>
    <col min="9" max="9" width="17" customWidth="1"/>
    <col min="10" max="10" width="4" customWidth="1"/>
  </cols>
  <sheetData>
    <row r="1" spans="2:9" ht="32.1" customHeight="1" x14ac:dyDescent="0.25">
      <c r="B1" s="46" t="s">
        <v>75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30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/>
      <c r="C5" s="32"/>
      <c r="D5" s="32"/>
      <c r="E5" s="33" t="str">
        <f>IF($D5="","",IF(COUNTIF(Configurações!$E$4:$E$10,$D5)&gt;0,"Receita",IF(COUNTIF(Configurações!$G$4:$G$17,$D5)&gt;0,"Despesa",IF(COUNTIF(Configurações!$I$4:$I$6,$D5)&gt;0,"Poupança",""))))</f>
        <v/>
      </c>
      <c r="F5" s="34"/>
      <c r="H5" s="11" t="s">
        <v>61</v>
      </c>
      <c r="I5" s="12">
        <f>SUMIF(E5:E49,"Receita",F5:F49)</f>
        <v>0</v>
      </c>
    </row>
    <row r="6" spans="2:9" x14ac:dyDescent="0.25">
      <c r="B6" s="35"/>
      <c r="C6" s="36"/>
      <c r="D6" s="36"/>
      <c r="E6" s="37" t="str">
        <f>IF($D6="","",IF(COUNTIF(Configurações!$E$4:$E$10,$D6)&gt;0,"Receita",IF(COUNTIF(Configurações!$G$4:$G$17,$D6)&gt;0,"Despesa",IF(COUNTIF(Configurações!$I$4:$I$6,$D6)&gt;0,"Poupança",""))))</f>
        <v/>
      </c>
      <c r="F6" s="38"/>
      <c r="H6" s="11" t="s">
        <v>62</v>
      </c>
      <c r="I6" s="12">
        <f>SUMIF(E5:E49,"Despesa",F5:F49)</f>
        <v>0</v>
      </c>
    </row>
    <row r="7" spans="2:9" ht="15.75" x14ac:dyDescent="0.25">
      <c r="B7" s="31"/>
      <c r="C7" s="32"/>
      <c r="D7" s="32"/>
      <c r="E7" s="33" t="str">
        <f>IF($D7="","",IF(COUNTIF(Configurações!$E$4:$E$10,$D7)&gt;0,"Receita",IF(COUNTIF(Configurações!$G$4:$G$17,$D7)&gt;0,"Despesa",IF(COUNTIF(Configurações!$I$4:$I$6,$D7)&gt;0,"Poupança",""))))</f>
        <v/>
      </c>
      <c r="F7" s="34"/>
      <c r="H7" s="11" t="s">
        <v>63</v>
      </c>
      <c r="I7" s="13">
        <f>I5-I6</f>
        <v>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24" customHeight="1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0</v>
      </c>
    </row>
    <row r="13" spans="2:9" ht="30" customHeight="1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✅ Dentro da meta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24" customHeight="1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0</v>
      </c>
    </row>
    <row r="18" spans="2:9" ht="30" customHeight="1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🔶 Faltam R$ 200,000 pra bater a meta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24" customHeight="1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46" priority="3">
      <formula>I12&gt;I11</formula>
    </cfRule>
    <cfRule type="expression" dxfId="45" priority="4">
      <formula>I12&lt;=I11</formula>
    </cfRule>
  </conditionalFormatting>
  <conditionalFormatting sqref="H18">
    <cfRule type="expression" dxfId="44" priority="5">
      <formula>I17&gt;=I16</formula>
    </cfRule>
    <cfRule type="expression" dxfId="43" priority="6">
      <formula>I17&lt;I16</formula>
    </cfRule>
  </conditionalFormatting>
  <conditionalFormatting sqref="I7">
    <cfRule type="expression" dxfId="42" priority="1">
      <formula>I7&lt;0</formula>
    </cfRule>
    <cfRule type="expression" dxfId="41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700-000000000000}">
          <x14:formula1>
            <xm:f>Configurações!$K$4:$K$27</xm:f>
          </x14:formula1>
          <xm:sqref>D23:D49 D5:D8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69A93"/>
  </sheetPr>
  <dimension ref="B1:I49"/>
  <sheetViews>
    <sheetView showGridLines="0" workbookViewId="0">
      <pane xSplit="1" ySplit="4" topLeftCell="B5" activePane="bottomRight" state="frozen"/>
      <selection activeCell="E19" sqref="E19"/>
      <selection pane="topRight" activeCell="E19" sqref="E19"/>
      <selection pane="bottomLeft" activeCell="E19" sqref="E19"/>
      <selection pane="bottomRight" activeCell="F5" sqref="F5:F35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0.42578125" customWidth="1"/>
    <col min="9" max="9" width="17" customWidth="1"/>
    <col min="10" max="10" width="4" customWidth="1"/>
  </cols>
  <sheetData>
    <row r="1" spans="2:9" ht="32.1" customHeight="1" x14ac:dyDescent="0.25">
      <c r="B1" s="46" t="s">
        <v>76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30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/>
      <c r="C5" s="32"/>
      <c r="D5" s="32"/>
      <c r="E5" s="33" t="str">
        <f>IF($D5="","",IF(COUNTIF(Configurações!$E$4:$E$10,$D5)&gt;0,"Receita",IF(COUNTIF(Configurações!$G$4:$G$17,$D5)&gt;0,"Despesa",IF(COUNTIF(Configurações!$I$4:$I$6,$D5)&gt;0,"Poupança",""))))</f>
        <v/>
      </c>
      <c r="F5" s="34"/>
      <c r="H5" s="11" t="s">
        <v>61</v>
      </c>
      <c r="I5" s="12">
        <f>SUMIF(E5:E49,"Receita",F5:F49)</f>
        <v>0</v>
      </c>
    </row>
    <row r="6" spans="2:9" x14ac:dyDescent="0.25">
      <c r="B6" s="35"/>
      <c r="C6" s="36"/>
      <c r="D6" s="36"/>
      <c r="E6" s="37" t="str">
        <f>IF($D6="","",IF(COUNTIF(Configurações!$E$4:$E$10,$D6)&gt;0,"Receita",IF(COUNTIF(Configurações!$G$4:$G$17,$D6)&gt;0,"Despesa",IF(COUNTIF(Configurações!$I$4:$I$6,$D6)&gt;0,"Poupança",""))))</f>
        <v/>
      </c>
      <c r="F6" s="38"/>
      <c r="H6" s="11" t="s">
        <v>62</v>
      </c>
      <c r="I6" s="12">
        <f>SUMIF(E5:E49,"Despesa",F5:F49)</f>
        <v>0</v>
      </c>
    </row>
    <row r="7" spans="2:9" ht="15.75" x14ac:dyDescent="0.25">
      <c r="B7" s="31"/>
      <c r="C7" s="32"/>
      <c r="D7" s="32"/>
      <c r="E7" s="33" t="str">
        <f>IF($D7="","",IF(COUNTIF(Configurações!$E$4:$E$10,$D7)&gt;0,"Receita",IF(COUNTIF(Configurações!$G$4:$G$17,$D7)&gt;0,"Despesa",IF(COUNTIF(Configurações!$I$4:$I$6,$D7)&gt;0,"Poupança",""))))</f>
        <v/>
      </c>
      <c r="F7" s="34"/>
      <c r="H7" s="11" t="s">
        <v>63</v>
      </c>
      <c r="I7" s="13">
        <f>I5-I6</f>
        <v>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24" customHeight="1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0</v>
      </c>
    </row>
    <row r="13" spans="2:9" ht="30" customHeight="1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✅ Dentro da meta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24" customHeight="1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0</v>
      </c>
    </row>
    <row r="18" spans="2:9" ht="30" customHeight="1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🔶 Faltam R$ 200,000 pra bater a meta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24" customHeight="1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40" priority="3">
      <formula>I12&gt;I11</formula>
    </cfRule>
    <cfRule type="expression" dxfId="39" priority="4">
      <formula>I12&lt;=I11</formula>
    </cfRule>
  </conditionalFormatting>
  <conditionalFormatting sqref="H18">
    <cfRule type="expression" dxfId="38" priority="5">
      <formula>I17&gt;=I16</formula>
    </cfRule>
    <cfRule type="expression" dxfId="37" priority="6">
      <formula>I17&lt;I16</formula>
    </cfRule>
  </conditionalFormatting>
  <conditionalFormatting sqref="I7">
    <cfRule type="expression" dxfId="36" priority="1">
      <formula>I7&lt;0</formula>
    </cfRule>
    <cfRule type="expression" dxfId="35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800-000000000000}">
          <x14:formula1>
            <xm:f>Configurações!$K$4:$K$27</xm:f>
          </x14:formula1>
          <xm:sqref>D23:D49 D5:D8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4AD8E"/>
  </sheetPr>
  <dimension ref="B1:I94"/>
  <sheetViews>
    <sheetView showGridLines="0" workbookViewId="0">
      <pane xSplit="1" ySplit="4" topLeftCell="B5" activePane="bottomRight" state="frozen"/>
      <selection activeCell="E19" sqref="E19"/>
      <selection pane="topRight" activeCell="E19" sqref="E19"/>
      <selection pane="bottomLeft" activeCell="E19" sqref="E19"/>
      <selection pane="bottomRight" activeCell="F5" sqref="F5:F24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0.42578125" customWidth="1"/>
    <col min="9" max="9" width="17" customWidth="1"/>
    <col min="10" max="10" width="4" customWidth="1"/>
  </cols>
  <sheetData>
    <row r="1" spans="2:9" ht="32.1" customHeight="1" x14ac:dyDescent="0.25">
      <c r="B1" s="46" t="s">
        <v>77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30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/>
      <c r="C5" s="32"/>
      <c r="D5" s="32"/>
      <c r="E5" s="33" t="str">
        <f>IF($D5="","",IF(COUNTIF(Configurações!$E$4:$E$10,$D5)&gt;0,"Receita",IF(COUNTIF(Configurações!$G$4:$G$17,$D5)&gt;0,"Despesa",IF(COUNTIF(Configurações!$I$4:$I$6,$D5)&gt;0,"Poupança",""))))</f>
        <v/>
      </c>
      <c r="F5" s="34"/>
      <c r="H5" s="11" t="s">
        <v>61</v>
      </c>
      <c r="I5" s="12">
        <f>SUMIF(E5:E49,"Receita",F5:F49)</f>
        <v>0</v>
      </c>
    </row>
    <row r="6" spans="2:9" x14ac:dyDescent="0.25">
      <c r="B6" s="35"/>
      <c r="C6" s="36"/>
      <c r="D6" s="36"/>
      <c r="E6" s="37" t="str">
        <f>IF($D6="","",IF(COUNTIF(Configurações!$E$4:$E$10,$D6)&gt;0,"Receita",IF(COUNTIF(Configurações!$G$4:$G$17,$D6)&gt;0,"Despesa",IF(COUNTIF(Configurações!$I$4:$I$6,$D6)&gt;0,"Poupança",""))))</f>
        <v/>
      </c>
      <c r="F6" s="38"/>
      <c r="H6" s="11" t="s">
        <v>62</v>
      </c>
      <c r="I6" s="12">
        <f>SUMIF(E5:E49,"Despesa",F5:F49)</f>
        <v>0</v>
      </c>
    </row>
    <row r="7" spans="2:9" ht="15.75" x14ac:dyDescent="0.25">
      <c r="B7" s="31"/>
      <c r="C7" s="32"/>
      <c r="D7" s="32"/>
      <c r="E7" s="33" t="str">
        <f>IF($D7="","",IF(COUNTIF(Configurações!$E$4:$E$10,$D7)&gt;0,"Receita",IF(COUNTIF(Configurações!$G$4:$G$17,$D7)&gt;0,"Despesa",IF(COUNTIF(Configurações!$I$4:$I$6,$D7)&gt;0,"Poupança",""))))</f>
        <v/>
      </c>
      <c r="F7" s="34"/>
      <c r="H7" s="11" t="s">
        <v>63</v>
      </c>
      <c r="I7" s="13">
        <f>I5-I6</f>
        <v>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24" customHeight="1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0</v>
      </c>
    </row>
    <row r="13" spans="2:9" ht="30" customHeight="1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✅ Dentro da meta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24" customHeight="1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0</v>
      </c>
    </row>
    <row r="18" spans="2:9" ht="30" customHeight="1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🔶 Faltam R$ 200,000 pra bater a meta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24" customHeight="1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  <row r="50" spans="2:6" x14ac:dyDescent="0.25">
      <c r="B50" s="41"/>
      <c r="C50" s="41"/>
      <c r="D50" s="41"/>
      <c r="E50" s="41"/>
      <c r="F50" s="41"/>
    </row>
    <row r="51" spans="2:6" x14ac:dyDescent="0.25">
      <c r="B51" s="41"/>
      <c r="C51" s="41"/>
      <c r="D51" s="41"/>
      <c r="E51" s="41"/>
      <c r="F51" s="41"/>
    </row>
    <row r="52" spans="2:6" x14ac:dyDescent="0.25">
      <c r="B52" s="41"/>
      <c r="C52" s="41"/>
      <c r="D52" s="41"/>
      <c r="E52" s="41"/>
      <c r="F52" s="41"/>
    </row>
    <row r="53" spans="2:6" x14ac:dyDescent="0.25">
      <c r="B53" s="41"/>
      <c r="C53" s="41"/>
      <c r="D53" s="41"/>
      <c r="E53" s="41"/>
      <c r="F53" s="41"/>
    </row>
    <row r="54" spans="2:6" x14ac:dyDescent="0.25">
      <c r="B54" s="41"/>
      <c r="C54" s="41"/>
      <c r="D54" s="41"/>
      <c r="E54" s="41"/>
      <c r="F54" s="41"/>
    </row>
    <row r="55" spans="2:6" x14ac:dyDescent="0.25">
      <c r="B55" s="41"/>
      <c r="C55" s="41"/>
      <c r="D55" s="41"/>
      <c r="E55" s="41"/>
      <c r="F55" s="41"/>
    </row>
    <row r="56" spans="2:6" x14ac:dyDescent="0.25">
      <c r="B56" s="41"/>
      <c r="C56" s="41"/>
      <c r="D56" s="41"/>
      <c r="E56" s="41"/>
      <c r="F56" s="41"/>
    </row>
    <row r="57" spans="2:6" x14ac:dyDescent="0.25">
      <c r="B57" s="41"/>
      <c r="C57" s="41"/>
      <c r="D57" s="41"/>
      <c r="E57" s="41"/>
      <c r="F57" s="41"/>
    </row>
    <row r="58" spans="2:6" x14ac:dyDescent="0.25">
      <c r="B58" s="41"/>
      <c r="C58" s="41"/>
      <c r="D58" s="41"/>
      <c r="E58" s="41"/>
      <c r="F58" s="41"/>
    </row>
    <row r="59" spans="2:6" x14ac:dyDescent="0.25">
      <c r="B59" s="41"/>
      <c r="C59" s="41"/>
      <c r="D59" s="41"/>
      <c r="E59" s="41"/>
      <c r="F59" s="41"/>
    </row>
    <row r="60" spans="2:6" x14ac:dyDescent="0.25">
      <c r="B60" s="41"/>
      <c r="C60" s="41"/>
      <c r="D60" s="41"/>
      <c r="E60" s="41"/>
      <c r="F60" s="41"/>
    </row>
    <row r="61" spans="2:6" x14ac:dyDescent="0.25">
      <c r="B61" s="41"/>
      <c r="C61" s="41"/>
      <c r="D61" s="41"/>
      <c r="E61" s="41"/>
      <c r="F61" s="41"/>
    </row>
    <row r="62" spans="2:6" x14ac:dyDescent="0.25">
      <c r="B62" s="41"/>
      <c r="C62" s="41"/>
      <c r="D62" s="41"/>
      <c r="E62" s="41"/>
      <c r="F62" s="41"/>
    </row>
    <row r="63" spans="2:6" x14ac:dyDescent="0.25">
      <c r="B63" s="41"/>
      <c r="C63" s="41"/>
      <c r="D63" s="41"/>
      <c r="E63" s="41"/>
      <c r="F63" s="41"/>
    </row>
    <row r="64" spans="2:6" x14ac:dyDescent="0.25">
      <c r="B64" s="41"/>
      <c r="C64" s="41"/>
      <c r="D64" s="41"/>
      <c r="E64" s="41"/>
      <c r="F64" s="41"/>
    </row>
    <row r="65" spans="2:6" x14ac:dyDescent="0.25">
      <c r="B65" s="41"/>
      <c r="C65" s="41"/>
      <c r="D65" s="41"/>
      <c r="E65" s="41"/>
      <c r="F65" s="41"/>
    </row>
    <row r="66" spans="2:6" x14ac:dyDescent="0.25">
      <c r="B66" s="41"/>
      <c r="C66" s="41"/>
      <c r="D66" s="41"/>
      <c r="E66" s="41"/>
      <c r="F66" s="41"/>
    </row>
    <row r="67" spans="2:6" x14ac:dyDescent="0.25">
      <c r="B67" s="41"/>
      <c r="C67" s="41"/>
      <c r="D67" s="41"/>
      <c r="E67" s="41"/>
      <c r="F67" s="41"/>
    </row>
    <row r="68" spans="2:6" x14ac:dyDescent="0.25">
      <c r="B68" s="41"/>
      <c r="C68" s="41"/>
      <c r="D68" s="41"/>
      <c r="E68" s="41"/>
      <c r="F68" s="41"/>
    </row>
    <row r="69" spans="2:6" x14ac:dyDescent="0.25">
      <c r="B69" s="41"/>
      <c r="C69" s="41"/>
      <c r="D69" s="41"/>
      <c r="E69" s="41"/>
      <c r="F69" s="41"/>
    </row>
    <row r="70" spans="2:6" x14ac:dyDescent="0.25">
      <c r="B70" s="41"/>
      <c r="C70" s="41"/>
      <c r="D70" s="41"/>
      <c r="E70" s="41"/>
      <c r="F70" s="41"/>
    </row>
    <row r="71" spans="2:6" x14ac:dyDescent="0.25">
      <c r="B71" s="41"/>
      <c r="C71" s="41"/>
      <c r="D71" s="41"/>
      <c r="E71" s="41"/>
      <c r="F71" s="41"/>
    </row>
    <row r="72" spans="2:6" x14ac:dyDescent="0.25">
      <c r="B72" s="41"/>
      <c r="C72" s="41"/>
      <c r="D72" s="41"/>
      <c r="E72" s="41"/>
      <c r="F72" s="41"/>
    </row>
    <row r="73" spans="2:6" x14ac:dyDescent="0.25">
      <c r="B73" s="41"/>
      <c r="C73" s="41"/>
      <c r="D73" s="41"/>
      <c r="E73" s="41"/>
      <c r="F73" s="41"/>
    </row>
    <row r="74" spans="2:6" x14ac:dyDescent="0.25">
      <c r="B74" s="41"/>
      <c r="C74" s="41"/>
      <c r="D74" s="41"/>
      <c r="E74" s="41"/>
      <c r="F74" s="41"/>
    </row>
    <row r="75" spans="2:6" x14ac:dyDescent="0.25">
      <c r="B75" s="41"/>
      <c r="C75" s="41"/>
      <c r="D75" s="41"/>
      <c r="E75" s="41"/>
      <c r="F75" s="41"/>
    </row>
    <row r="76" spans="2:6" x14ac:dyDescent="0.25">
      <c r="B76" s="41"/>
      <c r="C76" s="41"/>
      <c r="D76" s="41"/>
      <c r="E76" s="41"/>
      <c r="F76" s="41"/>
    </row>
    <row r="77" spans="2:6" x14ac:dyDescent="0.25">
      <c r="B77" s="41"/>
      <c r="C77" s="41"/>
      <c r="D77" s="41"/>
      <c r="E77" s="41"/>
      <c r="F77" s="41"/>
    </row>
    <row r="78" spans="2:6" x14ac:dyDescent="0.25">
      <c r="B78" s="41"/>
      <c r="C78" s="41"/>
      <c r="D78" s="41"/>
      <c r="E78" s="41"/>
      <c r="F78" s="41"/>
    </row>
    <row r="79" spans="2:6" x14ac:dyDescent="0.25">
      <c r="B79" s="41"/>
      <c r="C79" s="41"/>
      <c r="D79" s="41"/>
      <c r="E79" s="41"/>
      <c r="F79" s="41"/>
    </row>
    <row r="80" spans="2:6" x14ac:dyDescent="0.25">
      <c r="B80" s="41"/>
      <c r="C80" s="41"/>
      <c r="D80" s="41"/>
      <c r="E80" s="41"/>
      <c r="F80" s="41"/>
    </row>
    <row r="81" spans="2:6" x14ac:dyDescent="0.25">
      <c r="B81" s="41"/>
      <c r="C81" s="41"/>
      <c r="D81" s="41"/>
      <c r="E81" s="41"/>
      <c r="F81" s="41"/>
    </row>
    <row r="82" spans="2:6" x14ac:dyDescent="0.25">
      <c r="B82" s="41"/>
      <c r="C82" s="41"/>
      <c r="D82" s="41"/>
      <c r="E82" s="41"/>
      <c r="F82" s="41"/>
    </row>
    <row r="83" spans="2:6" x14ac:dyDescent="0.25">
      <c r="B83" s="41"/>
      <c r="C83" s="41"/>
      <c r="D83" s="41"/>
      <c r="E83" s="41"/>
      <c r="F83" s="41"/>
    </row>
    <row r="84" spans="2:6" x14ac:dyDescent="0.25">
      <c r="B84" s="41"/>
      <c r="C84" s="41"/>
      <c r="D84" s="41"/>
      <c r="E84" s="41"/>
      <c r="F84" s="41"/>
    </row>
    <row r="85" spans="2:6" x14ac:dyDescent="0.25">
      <c r="B85" s="41"/>
      <c r="C85" s="41"/>
      <c r="D85" s="41"/>
      <c r="E85" s="41"/>
      <c r="F85" s="41"/>
    </row>
    <row r="86" spans="2:6" x14ac:dyDescent="0.25">
      <c r="B86" s="41"/>
      <c r="C86" s="41"/>
      <c r="D86" s="41"/>
      <c r="E86" s="41"/>
      <c r="F86" s="41"/>
    </row>
    <row r="87" spans="2:6" x14ac:dyDescent="0.25">
      <c r="B87" s="41"/>
      <c r="C87" s="41"/>
      <c r="D87" s="41"/>
      <c r="E87" s="41"/>
      <c r="F87" s="41"/>
    </row>
    <row r="88" spans="2:6" x14ac:dyDescent="0.25">
      <c r="B88" s="41"/>
      <c r="C88" s="41"/>
      <c r="D88" s="41"/>
      <c r="E88" s="41"/>
      <c r="F88" s="41"/>
    </row>
    <row r="89" spans="2:6" x14ac:dyDescent="0.25">
      <c r="B89" s="41"/>
      <c r="C89" s="41"/>
      <c r="D89" s="41"/>
      <c r="E89" s="41"/>
      <c r="F89" s="41"/>
    </row>
    <row r="90" spans="2:6" x14ac:dyDescent="0.25">
      <c r="B90" s="41"/>
      <c r="C90" s="41"/>
      <c r="D90" s="41"/>
      <c r="E90" s="41"/>
      <c r="F90" s="41"/>
    </row>
    <row r="91" spans="2:6" x14ac:dyDescent="0.25">
      <c r="B91" s="41"/>
      <c r="C91" s="41"/>
      <c r="D91" s="41"/>
      <c r="E91" s="41"/>
      <c r="F91" s="41"/>
    </row>
    <row r="92" spans="2:6" x14ac:dyDescent="0.25">
      <c r="B92" s="41"/>
      <c r="C92" s="41"/>
      <c r="D92" s="41"/>
      <c r="E92" s="41"/>
      <c r="F92" s="41"/>
    </row>
    <row r="93" spans="2:6" x14ac:dyDescent="0.25">
      <c r="B93" s="41"/>
      <c r="C93" s="41"/>
      <c r="D93" s="41"/>
      <c r="E93" s="41"/>
      <c r="F93" s="41"/>
    </row>
    <row r="94" spans="2:6" x14ac:dyDescent="0.25">
      <c r="B94" s="41"/>
      <c r="C94" s="41"/>
      <c r="D94" s="41"/>
      <c r="E94" s="41"/>
      <c r="F94" s="41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34" priority="3">
      <formula>I12&gt;I11</formula>
    </cfRule>
    <cfRule type="expression" dxfId="33" priority="4">
      <formula>I12&lt;=I11</formula>
    </cfRule>
  </conditionalFormatting>
  <conditionalFormatting sqref="H18">
    <cfRule type="expression" dxfId="32" priority="5">
      <formula>I17&gt;=I16</formula>
    </cfRule>
    <cfRule type="expression" dxfId="31" priority="6">
      <formula>I17&lt;I16</formula>
    </cfRule>
  </conditionalFormatting>
  <conditionalFormatting sqref="I7">
    <cfRule type="expression" dxfId="30" priority="1">
      <formula>I7&lt;0</formula>
    </cfRule>
    <cfRule type="expression" dxfId="29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900-000000000000}">
          <x14:formula1>
            <xm:f>Configurações!$K$4:$K$27</xm:f>
          </x14:formula1>
          <xm:sqref>D23:D49 D5:D8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D9A566"/>
  </sheetPr>
  <dimension ref="B1:I49"/>
  <sheetViews>
    <sheetView showGridLines="0" workbookViewId="0">
      <pane xSplit="1" ySplit="4" topLeftCell="B5" activePane="bottomRight" state="frozen"/>
      <selection activeCell="E19" sqref="E19"/>
      <selection pane="topRight" activeCell="E19" sqref="E19"/>
      <selection pane="bottomLeft" activeCell="E19" sqref="E19"/>
      <selection pane="bottomRight" activeCell="F5" sqref="F5:F29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0.42578125" customWidth="1"/>
    <col min="9" max="9" width="17" customWidth="1"/>
    <col min="10" max="10" width="4" customWidth="1"/>
  </cols>
  <sheetData>
    <row r="1" spans="2:9" ht="32.1" customHeight="1" x14ac:dyDescent="0.25">
      <c r="B1" s="46" t="s">
        <v>78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30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/>
      <c r="C5" s="32"/>
      <c r="D5" s="32"/>
      <c r="E5" s="33" t="str">
        <f>IF($D5="","",IF(COUNTIF(Configurações!$E$4:$E$10,$D5)&gt;0,"Receita",IF(COUNTIF(Configurações!$G$4:$G$17,$D5)&gt;0,"Despesa",IF(COUNTIF(Configurações!$I$4:$I$6,$D5)&gt;0,"Poupança",""))))</f>
        <v/>
      </c>
      <c r="F5" s="34"/>
      <c r="H5" s="11" t="s">
        <v>61</v>
      </c>
      <c r="I5" s="12">
        <f>SUMIF(E5:E49,"Receita",F5:F49)</f>
        <v>0</v>
      </c>
    </row>
    <row r="6" spans="2:9" x14ac:dyDescent="0.25">
      <c r="B6" s="35"/>
      <c r="C6" s="36"/>
      <c r="D6" s="36"/>
      <c r="E6" s="37" t="str">
        <f>IF($D6="","",IF(COUNTIF(Configurações!$E$4:$E$10,$D6)&gt;0,"Receita",IF(COUNTIF(Configurações!$G$4:$G$17,$D6)&gt;0,"Despesa",IF(COUNTIF(Configurações!$I$4:$I$6,$D6)&gt;0,"Poupança",""))))</f>
        <v/>
      </c>
      <c r="F6" s="38"/>
      <c r="H6" s="11" t="s">
        <v>62</v>
      </c>
      <c r="I6" s="12">
        <f>SUMIF(E5:E49,"Despesa",F5:F49)</f>
        <v>0</v>
      </c>
    </row>
    <row r="7" spans="2:9" ht="15.75" x14ac:dyDescent="0.25">
      <c r="B7" s="31"/>
      <c r="C7" s="32"/>
      <c r="D7" s="32"/>
      <c r="E7" s="33" t="str">
        <f>IF($D7="","",IF(COUNTIF(Configurações!$E$4:$E$10,$D7)&gt;0,"Receita",IF(COUNTIF(Configurações!$G$4:$G$17,$D7)&gt;0,"Despesa",IF(COUNTIF(Configurações!$I$4:$I$6,$D7)&gt;0,"Poupança",""))))</f>
        <v/>
      </c>
      <c r="F7" s="34"/>
      <c r="H7" s="11" t="s">
        <v>63</v>
      </c>
      <c r="I7" s="13">
        <f>I5-I6</f>
        <v>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24" customHeight="1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0</v>
      </c>
    </row>
    <row r="13" spans="2:9" ht="30" customHeight="1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✅ Dentro da meta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24" customHeight="1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0</v>
      </c>
    </row>
    <row r="18" spans="2:9" ht="30" customHeight="1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🔶 Faltam R$ 200,000 pra bater a meta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24" customHeight="1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28" priority="3">
      <formula>I12&gt;I11</formula>
    </cfRule>
    <cfRule type="expression" dxfId="27" priority="4">
      <formula>I12&lt;=I11</formula>
    </cfRule>
  </conditionalFormatting>
  <conditionalFormatting sqref="H18">
    <cfRule type="expression" dxfId="26" priority="5">
      <formula>I17&gt;=I16</formula>
    </cfRule>
    <cfRule type="expression" dxfId="25" priority="6">
      <formula>I17&lt;I16</formula>
    </cfRule>
  </conditionalFormatting>
  <conditionalFormatting sqref="I7">
    <cfRule type="expression" dxfId="24" priority="1">
      <formula>I7&lt;0</formula>
    </cfRule>
    <cfRule type="expression" dxfId="23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A00-000000000000}">
          <x14:formula1>
            <xm:f>Configurações!$K$4:$K$27</xm:f>
          </x14:formula1>
          <xm:sqref>D23:D49 D5:D8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D69A93"/>
  </sheetPr>
  <dimension ref="B1:I50"/>
  <sheetViews>
    <sheetView showGridLines="0" workbookViewId="0">
      <pane xSplit="1" ySplit="4" topLeftCell="B5" activePane="bottomRight" state="frozen"/>
      <selection activeCell="E19" sqref="E19"/>
      <selection pane="topRight" activeCell="E19" sqref="E19"/>
      <selection pane="bottomLeft" activeCell="E19" sqref="E19"/>
      <selection pane="bottomRight" activeCell="F5" sqref="F5:F30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0.42578125" customWidth="1"/>
    <col min="9" max="9" width="17" customWidth="1"/>
    <col min="10" max="10" width="4" customWidth="1"/>
  </cols>
  <sheetData>
    <row r="1" spans="2:9" ht="32.1" customHeight="1" x14ac:dyDescent="0.25">
      <c r="B1" s="46" t="s">
        <v>79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30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/>
      <c r="C5" s="32"/>
      <c r="D5" s="32"/>
      <c r="E5" s="33" t="str">
        <f>IF($D5="","",IF(COUNTIF(Configurações!$E$4:$E$10,$D5)&gt;0,"Receita",IF(COUNTIF(Configurações!$G$4:$G$17,$D5)&gt;0,"Despesa",IF(COUNTIF(Configurações!$I$4:$I$6,$D5)&gt;0,"Poupança",""))))</f>
        <v/>
      </c>
      <c r="F5" s="34"/>
      <c r="H5" s="11" t="s">
        <v>61</v>
      </c>
      <c r="I5" s="12">
        <f>SUMIF(E5:E49,"Receita",F5:F49)</f>
        <v>0</v>
      </c>
    </row>
    <row r="6" spans="2:9" x14ac:dyDescent="0.25">
      <c r="B6" s="35"/>
      <c r="C6" s="36"/>
      <c r="D6" s="36"/>
      <c r="E6" s="37" t="str">
        <f>IF($D6="","",IF(COUNTIF(Configurações!$E$4:$E$10,$D6)&gt;0,"Receita",IF(COUNTIF(Configurações!$G$4:$G$17,$D6)&gt;0,"Despesa",IF(COUNTIF(Configurações!$I$4:$I$6,$D6)&gt;0,"Poupança",""))))</f>
        <v/>
      </c>
      <c r="F6" s="38"/>
      <c r="H6" s="11" t="s">
        <v>62</v>
      </c>
      <c r="I6" s="12">
        <f>SUMIF(E5:E49,"Despesa",F5:F49)</f>
        <v>0</v>
      </c>
    </row>
    <row r="7" spans="2:9" ht="15.75" x14ac:dyDescent="0.25">
      <c r="B7" s="31"/>
      <c r="C7" s="32"/>
      <c r="D7" s="32"/>
      <c r="E7" s="33" t="str">
        <f>IF($D7="","",IF(COUNTIF(Configurações!$E$4:$E$10,$D7)&gt;0,"Receita",IF(COUNTIF(Configurações!$G$4:$G$17,$D7)&gt;0,"Despesa",IF(COUNTIF(Configurações!$I$4:$I$6,$D7)&gt;0,"Poupança",""))))</f>
        <v/>
      </c>
      <c r="F7" s="34"/>
      <c r="H7" s="11" t="s">
        <v>63</v>
      </c>
      <c r="I7" s="13">
        <f>I5-I6</f>
        <v>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24" customHeight="1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0</v>
      </c>
    </row>
    <row r="13" spans="2:9" ht="30" customHeight="1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✅ Dentro da meta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24" customHeight="1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0</v>
      </c>
    </row>
    <row r="18" spans="2:9" ht="30" customHeight="1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🔶 Faltam R$ 200,000 pra bater a meta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24" customHeight="1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  <row r="50" spans="2:6" x14ac:dyDescent="0.25">
      <c r="B50" s="41"/>
      <c r="C50" s="41"/>
      <c r="D50" s="41"/>
      <c r="E50" s="41"/>
      <c r="F50" s="41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22" priority="3">
      <formula>I12&gt;I11</formula>
    </cfRule>
    <cfRule type="expression" dxfId="21" priority="4">
      <formula>I12&lt;=I11</formula>
    </cfRule>
  </conditionalFormatting>
  <conditionalFormatting sqref="H18">
    <cfRule type="expression" dxfId="20" priority="5">
      <formula>I17&gt;=I16</formula>
    </cfRule>
    <cfRule type="expression" dxfId="19" priority="6">
      <formula>I17&lt;I16</formula>
    </cfRule>
  </conditionalFormatting>
  <conditionalFormatting sqref="I7">
    <cfRule type="expression" dxfId="18" priority="1">
      <formula>I7&lt;0</formula>
    </cfRule>
    <cfRule type="expression" dxfId="17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B00-000000000000}">
          <x14:formula1>
            <xm:f>Configurações!$K$4:$K$27</xm:f>
          </x14:formula1>
          <xm:sqref>D23:D49 D5:D8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4AD8E"/>
  </sheetPr>
  <dimension ref="B1:I49"/>
  <sheetViews>
    <sheetView showGridLines="0" workbookViewId="0">
      <pane xSplit="1" ySplit="4" topLeftCell="B5" activePane="bottomRight" state="frozen"/>
      <selection activeCell="E19" sqref="E19"/>
      <selection pane="topRight" activeCell="E19" sqref="E19"/>
      <selection pane="bottomLeft" activeCell="E19" sqref="E19"/>
      <selection pane="bottomRight" activeCell="B5" sqref="B5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0.42578125" customWidth="1"/>
    <col min="9" max="9" width="17" customWidth="1"/>
    <col min="10" max="10" width="4" customWidth="1"/>
  </cols>
  <sheetData>
    <row r="1" spans="2:9" ht="32.1" customHeight="1" x14ac:dyDescent="0.25">
      <c r="B1" s="46" t="s">
        <v>80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30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/>
      <c r="C5" s="32"/>
      <c r="D5" s="32"/>
      <c r="E5" s="33" t="str">
        <f>IF($D5="","",IF(COUNTIF(Configurações!$E$4:$E$10,$D5)&gt;0,"Receita",IF(COUNTIF(Configurações!$G$4:$G$17,$D5)&gt;0,"Despesa",IF(COUNTIF(Configurações!$I$4:$I$6,$D5)&gt;0,"Poupança",""))))</f>
        <v/>
      </c>
      <c r="F5" s="34"/>
      <c r="H5" s="11" t="s">
        <v>61</v>
      </c>
      <c r="I5" s="12">
        <f>SUMIF(E5:E49,"Receita",F5:F49)</f>
        <v>0</v>
      </c>
    </row>
    <row r="6" spans="2:9" x14ac:dyDescent="0.25">
      <c r="B6" s="35"/>
      <c r="C6" s="36"/>
      <c r="D6" s="36"/>
      <c r="E6" s="37" t="str">
        <f>IF($D6="","",IF(COUNTIF(Configurações!$E$4:$E$10,$D6)&gt;0,"Receita",IF(COUNTIF(Configurações!$G$4:$G$17,$D6)&gt;0,"Despesa",IF(COUNTIF(Configurações!$I$4:$I$6,$D6)&gt;0,"Poupança",""))))</f>
        <v/>
      </c>
      <c r="F6" s="38"/>
      <c r="H6" s="11" t="s">
        <v>62</v>
      </c>
      <c r="I6" s="12">
        <f>SUMIF(E5:E49,"Despesa",F5:F49)</f>
        <v>0</v>
      </c>
    </row>
    <row r="7" spans="2:9" ht="15.75" x14ac:dyDescent="0.25">
      <c r="B7" s="31"/>
      <c r="C7" s="32"/>
      <c r="D7" s="32"/>
      <c r="E7" s="33" t="str">
        <f>IF($D7="","",IF(COUNTIF(Configurações!$E$4:$E$10,$D7)&gt;0,"Receita",IF(COUNTIF(Configurações!$G$4:$G$17,$D7)&gt;0,"Despesa",IF(COUNTIF(Configurações!$I$4:$I$6,$D7)&gt;0,"Poupança",""))))</f>
        <v/>
      </c>
      <c r="F7" s="34"/>
      <c r="H7" s="11" t="s">
        <v>63</v>
      </c>
      <c r="I7" s="13">
        <f>I5-I6</f>
        <v>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24" customHeight="1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0</v>
      </c>
    </row>
    <row r="13" spans="2:9" ht="30" customHeight="1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✅ Dentro da meta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24" customHeight="1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0</v>
      </c>
    </row>
    <row r="18" spans="2:9" ht="30" customHeight="1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🔶 Faltam R$ 200,000 pra bater a meta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24" customHeight="1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16" priority="3">
      <formula>I12&gt;I11</formula>
    </cfRule>
    <cfRule type="expression" dxfId="15" priority="4">
      <formula>I12&lt;=I11</formula>
    </cfRule>
  </conditionalFormatting>
  <conditionalFormatting sqref="H18">
    <cfRule type="expression" dxfId="14" priority="5">
      <formula>I17&gt;=I16</formula>
    </cfRule>
    <cfRule type="expression" dxfId="13" priority="6">
      <formula>I17&lt;I16</formula>
    </cfRule>
  </conditionalFormatting>
  <conditionalFormatting sqref="I7">
    <cfRule type="expression" dxfId="12" priority="1">
      <formula>I7&lt;0</formula>
    </cfRule>
    <cfRule type="expression" dxfId="11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C00-000000000000}">
          <x14:formula1>
            <xm:f>Configurações!$K$4:$K$27</xm:f>
          </x14:formula1>
          <xm:sqref>D23:D49 D5:D8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D9A566"/>
  </sheetPr>
  <dimension ref="B1:I49"/>
  <sheetViews>
    <sheetView showGridLines="0" zoomScaleNormal="100" workbookViewId="0">
      <pane xSplit="1" ySplit="4" topLeftCell="B5" activePane="bottomRight" state="frozen"/>
      <selection activeCell="E19" sqref="E19"/>
      <selection pane="topRight" activeCell="E19" sqref="E19"/>
      <selection pane="bottomLeft" activeCell="E19" sqref="E19"/>
      <selection pane="bottomRight" activeCell="B5" sqref="B5"/>
    </sheetView>
  </sheetViews>
  <sheetFormatPr defaultRowHeight="15" x14ac:dyDescent="0.25"/>
  <cols>
    <col min="1" max="1" width="3" customWidth="1"/>
    <col min="2" max="2" width="10.42578125" bestFit="1" customWidth="1"/>
    <col min="3" max="3" width="18" customWidth="1"/>
    <col min="4" max="4" width="26" bestFit="1" customWidth="1"/>
    <col min="5" max="5" width="12.42578125" bestFit="1" customWidth="1"/>
    <col min="6" max="6" width="12.7109375" bestFit="1" customWidth="1"/>
    <col min="7" max="7" width="4" customWidth="1"/>
    <col min="8" max="8" width="20.42578125" customWidth="1"/>
    <col min="9" max="9" width="17" customWidth="1"/>
    <col min="10" max="10" width="4" customWidth="1"/>
  </cols>
  <sheetData>
    <row r="1" spans="2:9" ht="32.1" customHeight="1" x14ac:dyDescent="0.25">
      <c r="B1" s="46" t="s">
        <v>81</v>
      </c>
      <c r="C1" s="47"/>
      <c r="D1" s="47"/>
      <c r="E1" s="47"/>
      <c r="F1" s="47"/>
    </row>
    <row r="2" spans="2:9" x14ac:dyDescent="0.25">
      <c r="B2" s="49" t="s">
        <v>54</v>
      </c>
      <c r="C2" s="47"/>
      <c r="D2" s="47"/>
      <c r="E2" s="47"/>
      <c r="F2" s="47"/>
    </row>
    <row r="3" spans="2:9" ht="9.9499999999999993" customHeight="1" x14ac:dyDescent="0.25"/>
    <row r="4" spans="2:9" ht="45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H4" s="45" t="s">
        <v>60</v>
      </c>
      <c r="I4" s="47"/>
    </row>
    <row r="5" spans="2:9" x14ac:dyDescent="0.25">
      <c r="B5" s="31"/>
      <c r="C5" s="32"/>
      <c r="D5" s="32"/>
      <c r="E5" s="33" t="str">
        <f>IF($D5="","",IF(COUNTIF(Configurações!$E$4:$E$10,$D5)&gt;0,"Receita",IF(COUNTIF(Configurações!$G$4:$G$17,$D5)&gt;0,"Despesa",IF(COUNTIF(Configurações!$I$4:$I$6,$D5)&gt;0,"Poupança",""))))</f>
        <v/>
      </c>
      <c r="F5" s="34"/>
      <c r="H5" s="11" t="s">
        <v>61</v>
      </c>
      <c r="I5" s="12">
        <f>SUMIF(E5:E49,"Receita",F5:F49)</f>
        <v>0</v>
      </c>
    </row>
    <row r="6" spans="2:9" x14ac:dyDescent="0.25">
      <c r="B6" s="35"/>
      <c r="C6" s="36"/>
      <c r="D6" s="36"/>
      <c r="E6" s="37" t="str">
        <f>IF($D6="","",IF(COUNTIF(Configurações!$E$4:$E$10,$D6)&gt;0,"Receita",IF(COUNTIF(Configurações!$G$4:$G$17,$D6)&gt;0,"Despesa",IF(COUNTIF(Configurações!$I$4:$I$6,$D6)&gt;0,"Poupança",""))))</f>
        <v/>
      </c>
      <c r="F6" s="38"/>
      <c r="H6" s="11" t="s">
        <v>62</v>
      </c>
      <c r="I6" s="12">
        <f>SUMIF(E5:E49,"Despesa",F5:F49)</f>
        <v>0</v>
      </c>
    </row>
    <row r="7" spans="2:9" ht="15.75" x14ac:dyDescent="0.25">
      <c r="B7" s="31"/>
      <c r="C7" s="32"/>
      <c r="D7" s="32"/>
      <c r="E7" s="33" t="str">
        <f>IF($D7="","",IF(COUNTIF(Configurações!$E$4:$E$10,$D7)&gt;0,"Receita",IF(COUNTIF(Configurações!$G$4:$G$17,$D7)&gt;0,"Despesa",IF(COUNTIF(Configurações!$I$4:$I$6,$D7)&gt;0,"Poupança",""))))</f>
        <v/>
      </c>
      <c r="F7" s="34"/>
      <c r="H7" s="11" t="s">
        <v>63</v>
      </c>
      <c r="I7" s="13">
        <f>I5-I6</f>
        <v>0</v>
      </c>
    </row>
    <row r="8" spans="2:9" x14ac:dyDescent="0.25">
      <c r="B8" s="35"/>
      <c r="C8" s="36"/>
      <c r="D8" s="36"/>
      <c r="E8" s="37" t="str">
        <f>IF($D8="","",IF(COUNTIF(Configurações!$E$4:$E$10,$D8)&gt;0,"Receita",IF(COUNTIF(Configurações!$G$4:$G$17,$D8)&gt;0,"Despesa",IF(COUNTIF(Configurações!$I$4:$I$6,$D8)&gt;0,"Poupança",""))))</f>
        <v/>
      </c>
      <c r="F8" s="38"/>
      <c r="H8" s="11" t="s">
        <v>64</v>
      </c>
      <c r="I8" s="12">
        <f>SUMIF(E5:E49,"Poupança",F5:F49)</f>
        <v>0</v>
      </c>
    </row>
    <row r="9" spans="2:9" x14ac:dyDescent="0.25">
      <c r="B9" s="31"/>
      <c r="C9" s="32"/>
      <c r="D9" s="39"/>
      <c r="E9" s="33" t="str">
        <f>IF($D9="","",IF(COUNTIF(Configurações!$E$4:$E$10,$D9)&gt;0,"Receita",IF(COUNTIF(Configurações!$G$4:$G$17,$D9)&gt;0,"Despesa",IF(COUNTIF(Configurações!$I$4:$I$6,$D9)&gt;0,"Poupança",""))))</f>
        <v/>
      </c>
      <c r="F9" s="34"/>
    </row>
    <row r="10" spans="2:9" ht="24" customHeight="1" x14ac:dyDescent="0.25">
      <c r="B10" s="35"/>
      <c r="C10" s="36"/>
      <c r="D10" s="40"/>
      <c r="E10" s="37" t="str">
        <f>IF($D10="","",IF(COUNTIF(Configurações!$E$4:$E$10,$D10)&gt;0,"Receita",IF(COUNTIF(Configurações!$G$4:$G$17,$D10)&gt;0,"Despesa",IF(COUNTIF(Configurações!$I$4:$I$6,$D10)&gt;0,"Poupança",""))))</f>
        <v/>
      </c>
      <c r="F10" s="38"/>
      <c r="H10" s="45" t="s">
        <v>65</v>
      </c>
      <c r="I10" s="47"/>
    </row>
    <row r="11" spans="2:9" x14ac:dyDescent="0.25">
      <c r="B11" s="31"/>
      <c r="C11" s="32"/>
      <c r="D11" s="39"/>
      <c r="E11" s="33" t="str">
        <f>IF($D11="","",IF(COUNTIF(Configurações!$E$4:$E$10,$D11)&gt;0,"Receita",IF(COUNTIF(Configurações!$G$4:$G$17,$D11)&gt;0,"Despesa",IF(COUNTIF(Configurações!$I$4:$I$6,$D11)&gt;0,"Poupança",""))))</f>
        <v/>
      </c>
      <c r="F11" s="34"/>
      <c r="H11" s="5" t="s">
        <v>66</v>
      </c>
      <c r="I11" s="14">
        <f>Configurações!$C$8</f>
        <v>1000</v>
      </c>
    </row>
    <row r="12" spans="2:9" x14ac:dyDescent="0.25">
      <c r="B12" s="35"/>
      <c r="C12" s="36"/>
      <c r="D12" s="40"/>
      <c r="E12" s="37" t="str">
        <f>IF($D12="","",IF(COUNTIF(Configurações!$E$4:$E$10,$D12)&gt;0,"Receita",IF(COUNTIF(Configurações!$G$4:$G$17,$D12)&gt;0,"Despesa",IF(COUNTIF(Configurações!$I$4:$I$6,$D12)&gt;0,"Poupança",""))))</f>
        <v/>
      </c>
      <c r="F12" s="38"/>
      <c r="H12" s="5" t="s">
        <v>67</v>
      </c>
      <c r="I12" s="15">
        <f>I6</f>
        <v>0</v>
      </c>
    </row>
    <row r="13" spans="2:9" ht="30" customHeight="1" x14ac:dyDescent="0.25">
      <c r="B13" s="31"/>
      <c r="C13" s="32"/>
      <c r="D13" s="39"/>
      <c r="E13" s="33" t="str">
        <f>IF($D13="","",IF(COUNTIF(Configurações!$E$4:$E$10,$D13)&gt;0,"Receita",IF(COUNTIF(Configurações!$G$4:$G$17,$D13)&gt;0,"Despesa",IF(COUNTIF(Configurações!$I$4:$I$6,$D13)&gt;0,"Poupança",""))))</f>
        <v/>
      </c>
      <c r="F13" s="34"/>
      <c r="H13" s="50" t="str">
        <f>IF(I12&gt;I11,"⚠️ Passou a meta em "&amp;TEXT(I12-I11,"R$ #,##0.00"),"✅ Dentro da meta")</f>
        <v>✅ Dentro da meta</v>
      </c>
      <c r="I13" s="47"/>
    </row>
    <row r="14" spans="2:9" x14ac:dyDescent="0.25">
      <c r="B14" s="35"/>
      <c r="C14" s="36"/>
      <c r="D14" s="40"/>
      <c r="E14" s="37" t="str">
        <f>IF($D14="","",IF(COUNTIF(Configurações!$E$4:$E$10,$D14)&gt;0,"Receita",IF(COUNTIF(Configurações!$G$4:$G$17,$D14)&gt;0,"Despesa",IF(COUNTIF(Configurações!$I$4:$I$6,$D14)&gt;0,"Poupança",""))))</f>
        <v/>
      </c>
      <c r="F14" s="38"/>
    </row>
    <row r="15" spans="2:9" ht="24" customHeight="1" x14ac:dyDescent="0.25">
      <c r="B15" s="31"/>
      <c r="C15" s="32"/>
      <c r="D15" s="39"/>
      <c r="E15" s="33" t="str">
        <f>IF($D15="","",IF(COUNTIF(Configurações!$E$4:$E$10,$D15)&gt;0,"Receita",IF(COUNTIF(Configurações!$G$4:$G$17,$D15)&gt;0,"Despesa",IF(COUNTIF(Configurações!$I$4:$I$6,$D15)&gt;0,"Poupança",""))))</f>
        <v/>
      </c>
      <c r="F15" s="34"/>
      <c r="H15" s="45" t="s">
        <v>68</v>
      </c>
      <c r="I15" s="47"/>
    </row>
    <row r="16" spans="2:9" x14ac:dyDescent="0.25">
      <c r="B16" s="35"/>
      <c r="C16" s="36"/>
      <c r="D16" s="40"/>
      <c r="E16" s="37" t="str">
        <f>IF($D16="","",IF(COUNTIF(Configurações!$E$4:$E$10,$D16)&gt;0,"Receita",IF(COUNTIF(Configurações!$G$4:$G$17,$D16)&gt;0,"Despesa",IF(COUNTIF(Configurações!$I$4:$I$6,$D16)&gt;0,"Poupança",""))))</f>
        <v/>
      </c>
      <c r="F16" s="38"/>
      <c r="H16" s="5" t="s">
        <v>66</v>
      </c>
      <c r="I16" s="14">
        <f>Configurações!$C$9</f>
        <v>200</v>
      </c>
    </row>
    <row r="17" spans="2:9" x14ac:dyDescent="0.25">
      <c r="B17" s="31"/>
      <c r="C17" s="32"/>
      <c r="D17" s="39"/>
      <c r="E17" s="33" t="str">
        <f>IF($D17="","",IF(COUNTIF(Configurações!$E$4:$E$10,$D17)&gt;0,"Receita",IF(COUNTIF(Configurações!$G$4:$G$17,$D17)&gt;0,"Despesa",IF(COUNTIF(Configurações!$I$4:$I$6,$D17)&gt;0,"Poupança",""))))</f>
        <v/>
      </c>
      <c r="F17" s="34"/>
      <c r="H17" s="5" t="s">
        <v>67</v>
      </c>
      <c r="I17" s="15">
        <f>I8</f>
        <v>0</v>
      </c>
    </row>
    <row r="18" spans="2:9" ht="30" customHeight="1" x14ac:dyDescent="0.25">
      <c r="B18" s="35"/>
      <c r="C18" s="36"/>
      <c r="D18" s="40"/>
      <c r="E18" s="37" t="str">
        <f>IF($D18="","",IF(COUNTIF(Configurações!$E$4:$E$10,$D18)&gt;0,"Receita",IF(COUNTIF(Configurações!$G$4:$G$17,$D18)&gt;0,"Despesa",IF(COUNTIF(Configurações!$I$4:$I$6,$D18)&gt;0,"Poupança",""))))</f>
        <v/>
      </c>
      <c r="F18" s="38"/>
      <c r="H18" s="50" t="str">
        <f>IF(I17&gt;=I16,"✅ Meta batida! Guardou "&amp;TEXT(I17,"R$ #,##0.00")&amp;" (meta era "&amp;TEXT(I16,"R$ #,##0.00")&amp;")","🔶 Faltam "&amp;TEXT(I16-I17,"R$ #,##0.00")&amp;" pra bater a meta")</f>
        <v>🔶 Faltam R$ 200,000 pra bater a meta</v>
      </c>
      <c r="I18" s="47"/>
    </row>
    <row r="19" spans="2:9" x14ac:dyDescent="0.25">
      <c r="B19" s="31"/>
      <c r="C19" s="32"/>
      <c r="D19" s="39"/>
      <c r="E19" s="33" t="str">
        <f>IF($D19="","",IF(COUNTIF(Configurações!$E$4:$E$10,$D19)&gt;0,"Receita",IF(COUNTIF(Configurações!$G$4:$G$17,$D19)&gt;0,"Despesa",IF(COUNTIF(Configurações!$I$4:$I$6,$D19)&gt;0,"Poupança",""))))</f>
        <v/>
      </c>
      <c r="F19" s="34"/>
    </row>
    <row r="20" spans="2:9" ht="24" customHeight="1" x14ac:dyDescent="0.25">
      <c r="B20" s="35"/>
      <c r="C20" s="36"/>
      <c r="D20" s="40"/>
      <c r="E20" s="37" t="str">
        <f>IF($D20="","",IF(COUNTIF(Configurações!$E$4:$E$10,$D20)&gt;0,"Receita",IF(COUNTIF(Configurações!$G$4:$G$17,$D20)&gt;0,"Despesa",IF(COUNTIF(Configurações!$I$4:$I$6,$D20)&gt;0,"Poupança",""))))</f>
        <v/>
      </c>
      <c r="F20" s="38"/>
      <c r="H20" s="45" t="s">
        <v>69</v>
      </c>
      <c r="I20" s="47"/>
    </row>
    <row r="21" spans="2:9" x14ac:dyDescent="0.25">
      <c r="B21" s="31"/>
      <c r="C21" s="32"/>
      <c r="D21" s="39"/>
      <c r="E21" s="33" t="str">
        <f>IF($D21="","",IF(COUNTIF(Configurações!$E$4:$E$10,$D21)&gt;0,"Receita",IF(COUNTIF(Configurações!$G$4:$G$17,$D21)&gt;0,"Despesa",IF(COUNTIF(Configurações!$I$4:$I$6,$D21)&gt;0,"Poupança",""))))</f>
        <v/>
      </c>
      <c r="F21" s="34"/>
      <c r="H21" s="11" t="s">
        <v>57</v>
      </c>
      <c r="I21" s="11" t="s">
        <v>70</v>
      </c>
    </row>
    <row r="22" spans="2:9" x14ac:dyDescent="0.25">
      <c r="B22" s="35"/>
      <c r="C22" s="36"/>
      <c r="D22" s="40"/>
      <c r="E22" s="37" t="str">
        <f>IF($D22="","",IF(COUNTIF(Configurações!$E$4:$E$10,$D22)&gt;0,"Receita",IF(COUNTIF(Configurações!$G$4:$G$17,$D22)&gt;0,"Despesa",IF(COUNTIF(Configurações!$I$4:$I$6,$D22)&gt;0,"Poupança",""))))</f>
        <v/>
      </c>
      <c r="F22" s="38"/>
      <c r="H22" s="16" t="s">
        <v>22</v>
      </c>
      <c r="I22" s="17">
        <f>SUMIFS(F5:F49,D5:D49,$H22,E5:E49,"Despesa")</f>
        <v>0</v>
      </c>
    </row>
    <row r="23" spans="2:9" x14ac:dyDescent="0.25">
      <c r="B23" s="31"/>
      <c r="C23" s="32"/>
      <c r="D23" s="32"/>
      <c r="E23" s="33" t="str">
        <f>IF($D23="","",IF(COUNTIF(Configurações!$E$4:$E$10,$D23)&gt;0,"Receita",IF(COUNTIF(Configurações!$G$4:$G$17,$D23)&gt;0,"Despesa",IF(COUNTIF(Configurações!$I$4:$I$6,$D23)&gt;0,"Poupança",""))))</f>
        <v/>
      </c>
      <c r="F23" s="34"/>
      <c r="H23" s="18" t="s">
        <v>26</v>
      </c>
      <c r="I23" s="19">
        <f>SUMIFS(F5:F49,D5:D49,$H23,E5:E49,"Despesa")</f>
        <v>0</v>
      </c>
    </row>
    <row r="24" spans="2:9" x14ac:dyDescent="0.25">
      <c r="B24" s="35"/>
      <c r="C24" s="36"/>
      <c r="D24" s="36"/>
      <c r="E24" s="37" t="str">
        <f>IF($D24="","",IF(COUNTIF(Configurações!$E$4:$E$10,$D24)&gt;0,"Receita",IF(COUNTIF(Configurações!$G$4:$G$17,$D24)&gt;0,"Despesa",IF(COUNTIF(Configurações!$I$4:$I$6,$D24)&gt;0,"Poupança",""))))</f>
        <v/>
      </c>
      <c r="F24" s="38"/>
      <c r="H24" s="16" t="s">
        <v>29</v>
      </c>
      <c r="I24" s="17">
        <f>SUMIFS(F5:F49,D5:D49,$H24,E5:E49,"Despesa")</f>
        <v>0</v>
      </c>
    </row>
    <row r="25" spans="2:9" x14ac:dyDescent="0.25">
      <c r="B25" s="31"/>
      <c r="C25" s="32"/>
      <c r="D25" s="32"/>
      <c r="E25" s="33" t="str">
        <f>IF($D25="","",IF(COUNTIF(Configurações!$E$4:$E$10,$D25)&gt;0,"Receita",IF(COUNTIF(Configurações!$G$4:$G$17,$D25)&gt;0,"Despesa",IF(COUNTIF(Configurações!$I$4:$I$6,$D25)&gt;0,"Poupança",""))))</f>
        <v/>
      </c>
      <c r="F25" s="34"/>
      <c r="H25" s="18" t="s">
        <v>33</v>
      </c>
      <c r="I25" s="19">
        <f>SUMIFS(F5:F49,D5:D49,$H25,E5:E49,"Despesa")</f>
        <v>0</v>
      </c>
    </row>
    <row r="26" spans="2:9" x14ac:dyDescent="0.25">
      <c r="B26" s="35"/>
      <c r="C26" s="36"/>
      <c r="D26" s="36"/>
      <c r="E26" s="37" t="str">
        <f>IF($D26="","",IF(COUNTIF(Configurações!$E$4:$E$10,$D26)&gt;0,"Receita",IF(COUNTIF(Configurações!$G$4:$G$17,$D26)&gt;0,"Despesa",IF(COUNTIF(Configurações!$I$4:$I$6,$D26)&gt;0,"Poupança",""))))</f>
        <v/>
      </c>
      <c r="F26" s="38"/>
      <c r="H26" s="16" t="s">
        <v>36</v>
      </c>
      <c r="I26" s="17">
        <f>SUMIFS(F5:F49,D5:D49,$H26,E5:E49,"Despesa")</f>
        <v>0</v>
      </c>
    </row>
    <row r="27" spans="2:9" x14ac:dyDescent="0.25">
      <c r="B27" s="31"/>
      <c r="C27" s="32"/>
      <c r="D27" s="32"/>
      <c r="E27" s="33" t="str">
        <f>IF($D27="","",IF(COUNTIF(Configurações!$E$4:$E$10,$D27)&gt;0,"Receita",IF(COUNTIF(Configurações!$G$4:$G$17,$D27)&gt;0,"Despesa",IF(COUNTIF(Configurações!$I$4:$I$6,$D27)&gt;0,"Poupança",""))))</f>
        <v/>
      </c>
      <c r="F27" s="34"/>
      <c r="H27" s="18" t="s">
        <v>39</v>
      </c>
      <c r="I27" s="19">
        <f>SUMIFS(F5:F49,D5:D49,$H27,E5:E49,"Despesa")</f>
        <v>0</v>
      </c>
    </row>
    <row r="28" spans="2:9" x14ac:dyDescent="0.25">
      <c r="B28" s="35"/>
      <c r="C28" s="36"/>
      <c r="D28" s="36"/>
      <c r="E28" s="37" t="str">
        <f>IF($D28="","",IF(COUNTIF(Configurações!$E$4:$E$10,$D28)&gt;0,"Receita",IF(COUNTIF(Configurações!$G$4:$G$17,$D28)&gt;0,"Despesa",IF(COUNTIF(Configurações!$I$4:$I$6,$D28)&gt;0,"Poupança",""))))</f>
        <v/>
      </c>
      <c r="F28" s="38"/>
      <c r="H28" s="16" t="s">
        <v>42</v>
      </c>
      <c r="I28" s="17">
        <f>SUMIFS(F5:F49,D5:D49,$H28,E5:E49,"Despesa")</f>
        <v>0</v>
      </c>
    </row>
    <row r="29" spans="2:9" x14ac:dyDescent="0.25">
      <c r="B29" s="31"/>
      <c r="C29" s="32"/>
      <c r="D29" s="32"/>
      <c r="E29" s="33" t="str">
        <f>IF($D29="","",IF(COUNTIF(Configurações!$E$4:$E$10,$D29)&gt;0,"Receita",IF(COUNTIF(Configurações!$G$4:$G$17,$D29)&gt;0,"Despesa",IF(COUNTIF(Configurações!$I$4:$I$6,$D29)&gt;0,"Poupança",""))))</f>
        <v/>
      </c>
      <c r="F29" s="34"/>
      <c r="H29" s="18" t="s">
        <v>44</v>
      </c>
      <c r="I29" s="19">
        <f>SUMIFS(F5:F49,D5:D49,$H29,E5:E49,"Despesa")</f>
        <v>0</v>
      </c>
    </row>
    <row r="30" spans="2:9" x14ac:dyDescent="0.25">
      <c r="B30" s="35"/>
      <c r="C30" s="36"/>
      <c r="D30" s="36"/>
      <c r="E30" s="37" t="str">
        <f>IF($D30="","",IF(COUNTIF(Configurações!$E$4:$E$10,$D30)&gt;0,"Receita",IF(COUNTIF(Configurações!$G$4:$G$17,$D30)&gt;0,"Despesa",IF(COUNTIF(Configurações!$I$4:$I$6,$D30)&gt;0,"Poupança",""))))</f>
        <v/>
      </c>
      <c r="F30" s="38"/>
      <c r="H30" s="16" t="s">
        <v>45</v>
      </c>
      <c r="I30" s="17">
        <f>SUMIFS(F5:F49,D5:D49,$H30,E5:E49,"Despesa")</f>
        <v>0</v>
      </c>
    </row>
    <row r="31" spans="2:9" x14ac:dyDescent="0.25">
      <c r="B31" s="31"/>
      <c r="C31" s="32"/>
      <c r="D31" s="32"/>
      <c r="E31" s="33" t="str">
        <f>IF($D31="","",IF(COUNTIF(Configurações!$E$4:$E$10,$D31)&gt;0,"Receita",IF(COUNTIF(Configurações!$G$4:$G$17,$D31)&gt;0,"Despesa",IF(COUNTIF(Configurações!$I$4:$I$6,$D31)&gt;0,"Poupança",""))))</f>
        <v/>
      </c>
      <c r="F31" s="34"/>
      <c r="H31" s="18" t="s">
        <v>47</v>
      </c>
      <c r="I31" s="19">
        <f>SUMIFS(F5:F49,D5:D49,$H31,E5:E49,"Despesa")</f>
        <v>0</v>
      </c>
    </row>
    <row r="32" spans="2:9" x14ac:dyDescent="0.25">
      <c r="B32" s="35"/>
      <c r="C32" s="36"/>
      <c r="D32" s="36"/>
      <c r="E32" s="37" t="str">
        <f>IF($D32="","",IF(COUNTIF(Configurações!$E$4:$E$10,$D32)&gt;0,"Receita",IF(COUNTIF(Configurações!$G$4:$G$17,$D32)&gt;0,"Despesa",IF(COUNTIF(Configurações!$I$4:$I$6,$D32)&gt;0,"Poupança",""))))</f>
        <v/>
      </c>
      <c r="F32" s="38"/>
      <c r="H32" s="16" t="s">
        <v>48</v>
      </c>
      <c r="I32" s="17">
        <f>SUMIFS(F5:F49,D5:D49,$H32,E5:E49,"Despesa")</f>
        <v>0</v>
      </c>
    </row>
    <row r="33" spans="2:9" x14ac:dyDescent="0.25">
      <c r="B33" s="31"/>
      <c r="C33" s="32"/>
      <c r="D33" s="32"/>
      <c r="E33" s="33" t="str">
        <f>IF($D33="","",IF(COUNTIF(Configurações!$E$4:$E$10,$D33)&gt;0,"Receita",IF(COUNTIF(Configurações!$G$4:$G$17,$D33)&gt;0,"Despesa",IF(COUNTIF(Configurações!$I$4:$I$6,$D33)&gt;0,"Poupança",""))))</f>
        <v/>
      </c>
      <c r="F33" s="34"/>
      <c r="H33" s="18" t="s">
        <v>49</v>
      </c>
      <c r="I33" s="19">
        <f>SUMIFS(F5:F49,D5:D49,$H33,E5:E49,"Despesa")</f>
        <v>0</v>
      </c>
    </row>
    <row r="34" spans="2:9" x14ac:dyDescent="0.25">
      <c r="B34" s="35"/>
      <c r="C34" s="36"/>
      <c r="D34" s="36"/>
      <c r="E34" s="37" t="str">
        <f>IF($D34="","",IF(COUNTIF(Configurações!$E$4:$E$10,$D34)&gt;0,"Receita",IF(COUNTIF(Configurações!$G$4:$G$17,$D34)&gt;0,"Despesa",IF(COUNTIF(Configurações!$I$4:$I$6,$D34)&gt;0,"Poupança",""))))</f>
        <v/>
      </c>
      <c r="F34" s="38"/>
      <c r="H34" s="16" t="s">
        <v>50</v>
      </c>
      <c r="I34" s="17">
        <f>SUMIFS(F5:F49,D5:D49,$H34,E5:E49,"Despesa")</f>
        <v>0</v>
      </c>
    </row>
    <row r="35" spans="2:9" x14ac:dyDescent="0.25">
      <c r="B35" s="31"/>
      <c r="C35" s="32"/>
      <c r="D35" s="32"/>
      <c r="E35" s="33" t="str">
        <f>IF($D35="","",IF(COUNTIF(Configurações!$E$4:$E$10,$D35)&gt;0,"Receita",IF(COUNTIF(Configurações!$G$4:$G$17,$D35)&gt;0,"Despesa",IF(COUNTIF(Configurações!$I$4:$I$6,$D35)&gt;0,"Poupança",""))))</f>
        <v/>
      </c>
      <c r="F35" s="34"/>
      <c r="H35" s="18" t="s">
        <v>51</v>
      </c>
      <c r="I35" s="19">
        <f>SUMIFS(F5:F49,D5:D49,$H35,E5:E49,"Despesa")</f>
        <v>0</v>
      </c>
    </row>
    <row r="36" spans="2:9" x14ac:dyDescent="0.25">
      <c r="B36" s="35"/>
      <c r="C36" s="36"/>
      <c r="D36" s="36"/>
      <c r="E36" s="37" t="str">
        <f>IF($D36="","",IF(COUNTIF(Configurações!$E$4:$E$10,$D36)&gt;0,"Receita",IF(COUNTIF(Configurações!$G$4:$G$17,$D36)&gt;0,"Despesa",IF(COUNTIF(Configurações!$I$4:$I$6,$D36)&gt;0,"Poupança",""))))</f>
        <v/>
      </c>
      <c r="F36" s="38"/>
    </row>
    <row r="37" spans="2:9" x14ac:dyDescent="0.25">
      <c r="B37" s="31"/>
      <c r="C37" s="32"/>
      <c r="D37" s="32"/>
      <c r="E37" s="33" t="str">
        <f>IF($D37="","",IF(COUNTIF(Configurações!$E$4:$E$10,$D37)&gt;0,"Receita",IF(COUNTIF(Configurações!$G$4:$G$17,$D37)&gt;0,"Despesa",IF(COUNTIF(Configurações!$I$4:$I$6,$D37)&gt;0,"Poupança",""))))</f>
        <v/>
      </c>
      <c r="F37" s="34"/>
    </row>
    <row r="38" spans="2:9" x14ac:dyDescent="0.25">
      <c r="B38" s="35"/>
      <c r="C38" s="36"/>
      <c r="D38" s="36"/>
      <c r="E38" s="37" t="str">
        <f>IF($D38="","",IF(COUNTIF(Configurações!$E$4:$E$10,$D38)&gt;0,"Receita",IF(COUNTIF(Configurações!$G$4:$G$17,$D38)&gt;0,"Despesa",IF(COUNTIF(Configurações!$I$4:$I$6,$D38)&gt;0,"Poupança",""))))</f>
        <v/>
      </c>
      <c r="F38" s="38"/>
    </row>
    <row r="39" spans="2:9" x14ac:dyDescent="0.25">
      <c r="B39" s="31"/>
      <c r="C39" s="32"/>
      <c r="D39" s="32"/>
      <c r="E39" s="33" t="str">
        <f>IF($D39="","",IF(COUNTIF(Configurações!$E$4:$E$10,$D39)&gt;0,"Receita",IF(COUNTIF(Configurações!$G$4:$G$17,$D39)&gt;0,"Despesa",IF(COUNTIF(Configurações!$I$4:$I$6,$D39)&gt;0,"Poupança",""))))</f>
        <v/>
      </c>
      <c r="F39" s="34"/>
    </row>
    <row r="40" spans="2:9" x14ac:dyDescent="0.25">
      <c r="B40" s="35"/>
      <c r="C40" s="36"/>
      <c r="D40" s="36"/>
      <c r="E40" s="37" t="str">
        <f>IF($D40="","",IF(COUNTIF(Configurações!$E$4:$E$10,$D40)&gt;0,"Receita",IF(COUNTIF(Configurações!$G$4:$G$17,$D40)&gt;0,"Despesa",IF(COUNTIF(Configurações!$I$4:$I$6,$D40)&gt;0,"Poupança",""))))</f>
        <v/>
      </c>
      <c r="F40" s="38"/>
    </row>
    <row r="41" spans="2:9" x14ac:dyDescent="0.25">
      <c r="B41" s="31"/>
      <c r="C41" s="32"/>
      <c r="D41" s="32"/>
      <c r="E41" s="33" t="str">
        <f>IF($D41="","",IF(COUNTIF(Configurações!$E$4:$E$10,$D41)&gt;0,"Receita",IF(COUNTIF(Configurações!$G$4:$G$17,$D41)&gt;0,"Despesa",IF(COUNTIF(Configurações!$I$4:$I$6,$D41)&gt;0,"Poupança",""))))</f>
        <v/>
      </c>
      <c r="F41" s="34"/>
    </row>
    <row r="42" spans="2:9" x14ac:dyDescent="0.25">
      <c r="B42" s="35"/>
      <c r="C42" s="36"/>
      <c r="D42" s="36"/>
      <c r="E42" s="37" t="str">
        <f>IF($D42="","",IF(COUNTIF(Configurações!$E$4:$E$10,$D42)&gt;0,"Receita",IF(COUNTIF(Configurações!$G$4:$G$17,$D42)&gt;0,"Despesa",IF(COUNTIF(Configurações!$I$4:$I$6,$D42)&gt;0,"Poupança",""))))</f>
        <v/>
      </c>
      <c r="F42" s="38"/>
    </row>
    <row r="43" spans="2:9" x14ac:dyDescent="0.25">
      <c r="B43" s="31"/>
      <c r="C43" s="32"/>
      <c r="D43" s="32"/>
      <c r="E43" s="33" t="str">
        <f>IF($D43="","",IF(COUNTIF(Configurações!$E$4:$E$10,$D43)&gt;0,"Receita",IF(COUNTIF(Configurações!$G$4:$G$17,$D43)&gt;0,"Despesa",IF(COUNTIF(Configurações!$I$4:$I$6,$D43)&gt;0,"Poupança",""))))</f>
        <v/>
      </c>
      <c r="F43" s="34"/>
    </row>
    <row r="44" spans="2:9" x14ac:dyDescent="0.25">
      <c r="B44" s="35"/>
      <c r="C44" s="36"/>
      <c r="D44" s="36"/>
      <c r="E44" s="37" t="str">
        <f>IF($D44="","",IF(COUNTIF(Configurações!$E$4:$E$10,$D44)&gt;0,"Receita",IF(COUNTIF(Configurações!$G$4:$G$17,$D44)&gt;0,"Despesa",IF(COUNTIF(Configurações!$I$4:$I$6,$D44)&gt;0,"Poupança",""))))</f>
        <v/>
      </c>
      <c r="F44" s="38"/>
    </row>
    <row r="45" spans="2:9" x14ac:dyDescent="0.25">
      <c r="B45" s="31"/>
      <c r="C45" s="32"/>
      <c r="D45" s="32"/>
      <c r="E45" s="33" t="str">
        <f>IF($D45="","",IF(COUNTIF(Configurações!$E$4:$E$10,$D45)&gt;0,"Receita",IF(COUNTIF(Configurações!$G$4:$G$17,$D45)&gt;0,"Despesa",IF(COUNTIF(Configurações!$I$4:$I$6,$D45)&gt;0,"Poupança",""))))</f>
        <v/>
      </c>
      <c r="F45" s="34"/>
    </row>
    <row r="46" spans="2:9" x14ac:dyDescent="0.25">
      <c r="B46" s="35"/>
      <c r="C46" s="36"/>
      <c r="D46" s="36"/>
      <c r="E46" s="37" t="str">
        <f>IF($D46="","",IF(COUNTIF(Configurações!$E$4:$E$10,$D46)&gt;0,"Receita",IF(COUNTIF(Configurações!$G$4:$G$17,$D46)&gt;0,"Despesa",IF(COUNTIF(Configurações!$I$4:$I$6,$D46)&gt;0,"Poupança",""))))</f>
        <v/>
      </c>
      <c r="F46" s="38"/>
    </row>
    <row r="47" spans="2:9" x14ac:dyDescent="0.25">
      <c r="B47" s="31"/>
      <c r="C47" s="32"/>
      <c r="D47" s="32"/>
      <c r="E47" s="33" t="str">
        <f>IF($D47="","",IF(COUNTIF(Configurações!$E$4:$E$10,$D47)&gt;0,"Receita",IF(COUNTIF(Configurações!$G$4:$G$17,$D47)&gt;0,"Despesa",IF(COUNTIF(Configurações!$I$4:$I$6,$D47)&gt;0,"Poupança",""))))</f>
        <v/>
      </c>
      <c r="F47" s="34"/>
    </row>
    <row r="48" spans="2:9" x14ac:dyDescent="0.25">
      <c r="B48" s="35"/>
      <c r="C48" s="36"/>
      <c r="D48" s="36"/>
      <c r="E48" s="37" t="str">
        <f>IF($D48="","",IF(COUNTIF(Configurações!$E$4:$E$10,$D48)&gt;0,"Receita",IF(COUNTIF(Configurações!$G$4:$G$17,$D48)&gt;0,"Despesa",IF(COUNTIF(Configurações!$I$4:$I$6,$D48)&gt;0,"Poupança",""))))</f>
        <v/>
      </c>
      <c r="F48" s="38"/>
    </row>
    <row r="49" spans="2:6" x14ac:dyDescent="0.25">
      <c r="B49" s="31"/>
      <c r="C49" s="32"/>
      <c r="D49" s="32"/>
      <c r="E49" s="33" t="str">
        <f>IF($D49="","",IF(COUNTIF(Configurações!$E$4:$E$10,$D49)&gt;0,"Receita",IF(COUNTIF(Configurações!$G$4:$G$17,$D49)&gt;0,"Despesa",IF(COUNTIF(Configurações!$I$4:$I$6,$D49)&gt;0,"Poupança",""))))</f>
        <v/>
      </c>
      <c r="F49" s="34"/>
    </row>
  </sheetData>
  <sheetProtection sheet="1" objects="1" scenarios="1"/>
  <mergeCells count="8">
    <mergeCell ref="B1:F1"/>
    <mergeCell ref="H13:I13"/>
    <mergeCell ref="H20:I20"/>
    <mergeCell ref="B2:F2"/>
    <mergeCell ref="H10:I10"/>
    <mergeCell ref="H15:I15"/>
    <mergeCell ref="H18:I18"/>
    <mergeCell ref="H4:I4"/>
  </mergeCells>
  <conditionalFormatting sqref="H13">
    <cfRule type="expression" dxfId="10" priority="3">
      <formula>I12&gt;I11</formula>
    </cfRule>
    <cfRule type="expression" dxfId="9" priority="4">
      <formula>I12&lt;=I11</formula>
    </cfRule>
  </conditionalFormatting>
  <conditionalFormatting sqref="H18">
    <cfRule type="expression" dxfId="8" priority="5">
      <formula>I17&gt;=I16</formula>
    </cfRule>
    <cfRule type="expression" dxfId="7" priority="6">
      <formula>I17&lt;I16</formula>
    </cfRule>
  </conditionalFormatting>
  <conditionalFormatting sqref="I7">
    <cfRule type="expression" dxfId="6" priority="1">
      <formula>I7&lt;0</formula>
    </cfRule>
    <cfRule type="expression" dxfId="5" priority="2">
      <formula>I7&gt;=0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D00-000000000000}">
          <x14:formula1>
            <xm:f>Configurações!$K$4:$K$27</xm:f>
          </x14:formula1>
          <xm:sqref>D23:D49 D5:D8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D9A566"/>
  </sheetPr>
  <dimension ref="B1:AD21"/>
  <sheetViews>
    <sheetView showGridLines="0" zoomScale="85" zoomScaleNormal="85" workbookViewId="0">
      <selection activeCell="P25" sqref="P25"/>
    </sheetView>
  </sheetViews>
  <sheetFormatPr defaultRowHeight="15" x14ac:dyDescent="0.25"/>
  <cols>
    <col min="1" max="1" width="3" customWidth="1"/>
    <col min="2" max="2" width="14" customWidth="1"/>
    <col min="3" max="4" width="18" customWidth="1"/>
    <col min="7" max="7" width="4" customWidth="1"/>
    <col min="24" max="26" width="9.140625" style="27"/>
    <col min="30" max="30" width="12.85546875" bestFit="1" customWidth="1"/>
  </cols>
  <sheetData>
    <row r="1" spans="2:30" ht="32.1" customHeight="1" x14ac:dyDescent="0.25">
      <c r="B1" s="46" t="s">
        <v>82</v>
      </c>
      <c r="C1" s="47"/>
      <c r="D1" s="47"/>
    </row>
    <row r="2" spans="2:30" x14ac:dyDescent="0.25">
      <c r="B2" s="48" t="s">
        <v>83</v>
      </c>
      <c r="C2" s="48"/>
      <c r="D2" s="48"/>
    </row>
    <row r="3" spans="2:30" x14ac:dyDescent="0.25">
      <c r="B3" s="52"/>
      <c r="C3" s="52"/>
      <c r="D3" s="52"/>
    </row>
    <row r="4" spans="2:30" ht="21.95" customHeight="1" x14ac:dyDescent="0.25">
      <c r="B4" s="10" t="s">
        <v>84</v>
      </c>
      <c r="C4" s="10" t="s">
        <v>85</v>
      </c>
      <c r="D4" s="10" t="s">
        <v>86</v>
      </c>
      <c r="AD4" t="s">
        <v>112</v>
      </c>
    </row>
    <row r="5" spans="2:30" x14ac:dyDescent="0.25">
      <c r="B5" s="16" t="s">
        <v>87</v>
      </c>
      <c r="C5" s="17">
        <f>Janeiro!I8</f>
        <v>500</v>
      </c>
      <c r="D5" s="20" cm="1">
        <f t="array" ref="D5">IF(ROW()&gt;IFERROR(LOOKUP(2,1/($C$5:$C$16&lt;&gt;0),ROW($C$5:$C$16)),0),"",C5)</f>
        <v>500</v>
      </c>
      <c r="AD5" cm="1">
        <f t="array" ref="AD5">IF(ROW()&gt;IFERROR(LOOKUP(2,1/($C$5:$C$16&lt;&gt;0),ROW($C$5:$C$16)),0),NA(),C5)</f>
        <v>500</v>
      </c>
    </row>
    <row r="6" spans="2:30" x14ac:dyDescent="0.25">
      <c r="B6" s="18" t="s">
        <v>88</v>
      </c>
      <c r="C6" s="19">
        <f>Fevereiro!I8</f>
        <v>0</v>
      </c>
      <c r="D6" s="21" t="str" cm="1">
        <f t="array" ref="D6">IF(ROW()&gt;IFERROR(LOOKUP(2,1/($C$5:$C$16&lt;&gt;0),ROW($C$5:$C$16)),0),"",D5+C6)</f>
        <v/>
      </c>
      <c r="AD6" t="e" cm="1">
        <f t="array" ref="AD6">IF(ROW()&gt;IFERROR(LOOKUP(2,1/($C$5:$C$16&lt;&gt;0),ROW($C$5:$C$16)),0),NA(),AD5+C6)</f>
        <v>#N/A</v>
      </c>
    </row>
    <row r="7" spans="2:30" x14ac:dyDescent="0.25">
      <c r="B7" s="16" t="s">
        <v>89</v>
      </c>
      <c r="C7" s="17">
        <f>Março!I8</f>
        <v>0</v>
      </c>
      <c r="D7" s="28" t="str" cm="1">
        <f t="array" ref="D7">IF(ROW()&gt;IFERROR(LOOKUP(2,1/($C$5:$C$16&lt;&gt;0),ROW($C$5:$C$16)),0),"",D6+C7)</f>
        <v/>
      </c>
      <c r="AD7" t="e" cm="1">
        <f t="array" ref="AD7">IF(ROW()&gt;IFERROR(LOOKUP(2,1/($C$5:$C$16&lt;&gt;0),ROW($C$5:$C$16)),0),NA(),AD6+C7)</f>
        <v>#N/A</v>
      </c>
    </row>
    <row r="8" spans="2:30" x14ac:dyDescent="0.25">
      <c r="B8" s="18" t="s">
        <v>90</v>
      </c>
      <c r="C8" s="19">
        <f>Abril!I8</f>
        <v>0</v>
      </c>
      <c r="D8" s="21" t="str" cm="1">
        <f t="array" ref="D8">IF(ROW()&gt;IFERROR(LOOKUP(2,1/($C$5:$C$16&lt;&gt;0),ROW($C$5:$C$16)),0),"",D7+C8)</f>
        <v/>
      </c>
      <c r="AD8" t="e" cm="1">
        <f t="array" ref="AD8">IF(ROW()&gt;IFERROR(LOOKUP(2,1/($C$5:$C$16&lt;&gt;0),ROW($C$5:$C$16)),0),NA(),AD7+C8)</f>
        <v>#N/A</v>
      </c>
    </row>
    <row r="9" spans="2:30" x14ac:dyDescent="0.25">
      <c r="B9" s="16" t="s">
        <v>91</v>
      </c>
      <c r="C9" s="17">
        <f>Maio!I8</f>
        <v>0</v>
      </c>
      <c r="D9" s="28" t="str" cm="1">
        <f t="array" ref="D9">IF(ROW()&gt;IFERROR(LOOKUP(2,1/($C$5:$C$16&lt;&gt;0),ROW($C$5:$C$16)),0),"",D8+C9)</f>
        <v/>
      </c>
      <c r="AD9" t="e" cm="1">
        <f t="array" ref="AD9">IF(ROW()&gt;IFERROR(LOOKUP(2,1/($C$5:$C$16&lt;&gt;0),ROW($C$5:$C$16)),0),NA(),AD8+C9)</f>
        <v>#N/A</v>
      </c>
    </row>
    <row r="10" spans="2:30" x14ac:dyDescent="0.25">
      <c r="B10" s="18" t="s">
        <v>92</v>
      </c>
      <c r="C10" s="19">
        <f>Junho!I8</f>
        <v>0</v>
      </c>
      <c r="D10" s="21" t="str" cm="1">
        <f t="array" ref="D10">IF(ROW()&gt;IFERROR(LOOKUP(2,1/($C$5:$C$16&lt;&gt;0),ROW($C$5:$C$16)),0),"",D9+C10)</f>
        <v/>
      </c>
      <c r="AD10" t="e" cm="1">
        <f t="array" ref="AD10">IF(ROW()&gt;IFERROR(LOOKUP(2,1/($C$5:$C$16&lt;&gt;0),ROW($C$5:$C$16)),0),NA(),AD9+C10)</f>
        <v>#N/A</v>
      </c>
    </row>
    <row r="11" spans="2:30" x14ac:dyDescent="0.25">
      <c r="B11" s="16" t="s">
        <v>93</v>
      </c>
      <c r="C11" s="17">
        <f>Julho!I8</f>
        <v>0</v>
      </c>
      <c r="D11" s="28" t="str" cm="1">
        <f t="array" ref="D11">IF(ROW()&gt;IFERROR(LOOKUP(2,1/($C$5:$C$16&lt;&gt;0),ROW($C$5:$C$16)),0),"",D10+C11)</f>
        <v/>
      </c>
      <c r="AD11" t="e" cm="1">
        <f t="array" ref="AD11">IF(ROW()&gt;IFERROR(LOOKUP(2,1/($C$5:$C$16&lt;&gt;0),ROW($C$5:$C$16)),0),NA(),AD10+C11)</f>
        <v>#N/A</v>
      </c>
    </row>
    <row r="12" spans="2:30" x14ac:dyDescent="0.25">
      <c r="B12" s="18" t="s">
        <v>94</v>
      </c>
      <c r="C12" s="19">
        <f>Agosto!I8</f>
        <v>0</v>
      </c>
      <c r="D12" s="21" t="str" cm="1">
        <f t="array" ref="D12">IF(ROW()&gt;IFERROR(LOOKUP(2,1/($C$5:$C$16&lt;&gt;0),ROW($C$5:$C$16)),0),"",D11+C12)</f>
        <v/>
      </c>
      <c r="AD12" t="e" cm="1">
        <f t="array" ref="AD12">IF(ROW()&gt;IFERROR(LOOKUP(2,1/($C$5:$C$16&lt;&gt;0),ROW($C$5:$C$16)),0),NA(),AD11+C12)</f>
        <v>#N/A</v>
      </c>
    </row>
    <row r="13" spans="2:30" x14ac:dyDescent="0.25">
      <c r="B13" s="16" t="s">
        <v>95</v>
      </c>
      <c r="C13" s="17">
        <f>Setembro!I8</f>
        <v>0</v>
      </c>
      <c r="D13" s="28" t="str" cm="1">
        <f t="array" ref="D13">IF(ROW()&gt;IFERROR(LOOKUP(2,1/($C$5:$C$16&lt;&gt;0),ROW($C$5:$C$16)),0),"",D12+C13)</f>
        <v/>
      </c>
      <c r="AD13" t="e" cm="1">
        <f t="array" ref="AD13">IF(ROW()&gt;IFERROR(LOOKUP(2,1/($C$5:$C$16&lt;&gt;0),ROW($C$5:$C$16)),0),NA(),AD12+C13)</f>
        <v>#N/A</v>
      </c>
    </row>
    <row r="14" spans="2:30" x14ac:dyDescent="0.25">
      <c r="B14" s="18" t="s">
        <v>96</v>
      </c>
      <c r="C14" s="19">
        <f>Outubro!I8</f>
        <v>0</v>
      </c>
      <c r="D14" s="21" t="str" cm="1">
        <f t="array" ref="D14">IF(ROW()&gt;IFERROR(LOOKUP(2,1/($C$5:$C$16&lt;&gt;0),ROW($C$5:$C$16)),0),"",D13+C14)</f>
        <v/>
      </c>
      <c r="AD14" t="e" cm="1">
        <f t="array" ref="AD14">IF(ROW()&gt;IFERROR(LOOKUP(2,1/($C$5:$C$16&lt;&gt;0),ROW($C$5:$C$16)),0),NA(),AD13+C14)</f>
        <v>#N/A</v>
      </c>
    </row>
    <row r="15" spans="2:30" x14ac:dyDescent="0.25">
      <c r="B15" s="16" t="s">
        <v>97</v>
      </c>
      <c r="C15" s="17">
        <f>Novembro!I8</f>
        <v>0</v>
      </c>
      <c r="D15" s="28" t="str" cm="1">
        <f t="array" ref="D15">IF(ROW()&gt;IFERROR(LOOKUP(2,1/($C$5:$C$16&lt;&gt;0),ROW($C$5:$C$16)),0),"",D14+C15)</f>
        <v/>
      </c>
      <c r="AD15" t="e" cm="1">
        <f t="array" ref="AD15">IF(ROW()&gt;IFERROR(LOOKUP(2,1/($C$5:$C$16&lt;&gt;0),ROW($C$5:$C$16)),0),NA(),AD14+C15)</f>
        <v>#N/A</v>
      </c>
    </row>
    <row r="16" spans="2:30" x14ac:dyDescent="0.25">
      <c r="B16" s="18" t="s">
        <v>98</v>
      </c>
      <c r="C16" s="19">
        <f>Dezembro!I8</f>
        <v>0</v>
      </c>
      <c r="D16" s="21" t="str" cm="1">
        <f t="array" ref="D16">IF(ROW()&gt;IFERROR(LOOKUP(2,1/($C$5:$C$16&lt;&gt;0),ROW($C$5:$C$16)),0),"",D15+C16)</f>
        <v/>
      </c>
      <c r="AD16" t="e" cm="1">
        <f t="array" ref="AD16">IF(ROW()&gt;IFERROR(LOOKUP(2,1/($C$5:$C$16&lt;&gt;0),ROW($C$5:$C$16)),0),NA(),AD15+C16)</f>
        <v>#N/A</v>
      </c>
    </row>
    <row r="18" spans="2:4" ht="24" customHeight="1" x14ac:dyDescent="0.25">
      <c r="B18" s="45" t="s">
        <v>99</v>
      </c>
      <c r="C18" s="47"/>
      <c r="D18" s="47"/>
    </row>
    <row r="19" spans="2:4" x14ac:dyDescent="0.25">
      <c r="B19" s="5" t="s">
        <v>100</v>
      </c>
      <c r="C19" s="14">
        <f>Configurações!$C$11</f>
        <v>2400</v>
      </c>
      <c r="D19" s="5" t="s">
        <v>101</v>
      </c>
    </row>
    <row r="20" spans="2:4" x14ac:dyDescent="0.25">
      <c r="D20" s="14">
        <f>IFERROR(LOOKUP(9.9E+307,D5:D16),0)</f>
        <v>500</v>
      </c>
    </row>
    <row r="21" spans="2:4" x14ac:dyDescent="0.25">
      <c r="B21" s="51" t="str">
        <f>IF(IFERROR(LOOKUP(9.9E+307,D5:D16),0)&gt;=C19,"✅ Meta batida! Guardou "&amp;TEXT(IFERROR(LOOKUP(9.9E+307,D5:D16),0),"R$ #,##0.00")&amp;" (meta era "&amp;TEXT(C19,"R$ #,##0.00")&amp;")","🔶 Faltam "&amp;TEXT(C19-IFERROR(LOOKUP(9.9E+307,D5:D16),0),"R$ #,##0.00")&amp;" pra bater a meta anual")</f>
        <v>🔶 Faltam R$ 1900,000 pra bater a meta anual</v>
      </c>
      <c r="C21" s="47"/>
      <c r="D21" s="47"/>
    </row>
  </sheetData>
  <sheetProtection sheet="1" objects="1" scenarios="1"/>
  <mergeCells count="4">
    <mergeCell ref="B18:D18"/>
    <mergeCell ref="B21:D21"/>
    <mergeCell ref="B1:D1"/>
    <mergeCell ref="B2:D3"/>
  </mergeCells>
  <conditionalFormatting sqref="B21">
    <cfRule type="expression" dxfId="4" priority="1">
      <formula>IFERROR(LOOKUP(9.9E+307,D5:D16),0)&gt;=C19</formula>
    </cfRule>
    <cfRule type="expression" dxfId="3" priority="2">
      <formula>IFERROR(LOOKUP(9.9E+307,D5:D16),0)&lt;C19</formula>
    </cfRule>
  </conditionalFormatting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D69A93"/>
  </sheetPr>
  <dimension ref="B1:AV21"/>
  <sheetViews>
    <sheetView showGridLines="0" zoomScaleNormal="100" workbookViewId="0">
      <selection activeCell="G23" sqref="G23"/>
    </sheetView>
  </sheetViews>
  <sheetFormatPr defaultRowHeight="15" x14ac:dyDescent="0.25"/>
  <cols>
    <col min="1" max="1" width="3" customWidth="1"/>
    <col min="2" max="2" width="19" bestFit="1" customWidth="1"/>
    <col min="3" max="4" width="14" customWidth="1"/>
    <col min="5" max="5" width="16.7109375" bestFit="1" customWidth="1"/>
    <col min="6" max="6" width="14" customWidth="1"/>
    <col min="7" max="7" width="16" customWidth="1"/>
    <col min="8" max="8" width="4" customWidth="1"/>
    <col min="21" max="38" width="9.140625" style="30"/>
    <col min="40" max="43" width="9.140625" style="27"/>
    <col min="48" max="48" width="13.5703125" bestFit="1" customWidth="1"/>
  </cols>
  <sheetData>
    <row r="1" spans="2:48" ht="32.1" customHeight="1" x14ac:dyDescent="0.25">
      <c r="B1" s="46" t="s">
        <v>102</v>
      </c>
      <c r="C1" s="47"/>
      <c r="D1" s="47"/>
      <c r="E1" s="47"/>
      <c r="F1" s="47"/>
      <c r="G1" s="47"/>
    </row>
    <row r="2" spans="2:48" x14ac:dyDescent="0.25">
      <c r="B2" s="49" t="s">
        <v>103</v>
      </c>
      <c r="C2" s="47"/>
      <c r="D2" s="47"/>
      <c r="E2" s="47"/>
      <c r="F2" s="47"/>
      <c r="G2" s="47"/>
    </row>
    <row r="4" spans="2:48" ht="21.95" customHeight="1" x14ac:dyDescent="0.25">
      <c r="B4" s="10" t="s">
        <v>84</v>
      </c>
      <c r="C4" s="10" t="s">
        <v>104</v>
      </c>
      <c r="D4" s="10" t="s">
        <v>105</v>
      </c>
      <c r="E4" s="10" t="s">
        <v>106</v>
      </c>
      <c r="F4" s="10" t="s">
        <v>63</v>
      </c>
      <c r="G4" s="10" t="s">
        <v>107</v>
      </c>
      <c r="AV4" t="s">
        <v>111</v>
      </c>
    </row>
    <row r="5" spans="2:48" x14ac:dyDescent="0.25">
      <c r="B5" s="16" t="s">
        <v>87</v>
      </c>
      <c r="C5" s="17">
        <f>Janeiro!I5</f>
        <v>5000</v>
      </c>
      <c r="D5" s="17">
        <f>Janeiro!I6</f>
        <v>10000</v>
      </c>
      <c r="E5" s="17">
        <f>Janeiro!I8</f>
        <v>500</v>
      </c>
      <c r="F5" s="22">
        <f t="shared" ref="F5:F16" si="0">C5-D5</f>
        <v>-5000</v>
      </c>
      <c r="G5" s="12" cm="1">
        <f t="array" ref="G5">IF(ROW()&gt;IFERROR(LOOKUP(2,1/(($C$5:$C$16&lt;&gt;0)+($D$5:$D$16&lt;&gt;0)+($E$5:$E$16&lt;&gt;0)&gt;0),ROW($C$5:$C$16)),0),"",F5)</f>
        <v>-5000</v>
      </c>
      <c r="AV5" cm="1">
        <f t="array" ref="AV5">IF(ROW()&gt;IFERROR(LOOKUP(2,1/(($C$5:$C$16&lt;&gt;0)+($D$5:$D$16&lt;&gt;0)+($E$5:$E$16&lt;&gt;0)&gt;0),ROW($C$5:$C$16)),0),NA(),F5)</f>
        <v>-5000</v>
      </c>
    </row>
    <row r="6" spans="2:48" x14ac:dyDescent="0.25">
      <c r="B6" s="18" t="s">
        <v>88</v>
      </c>
      <c r="C6" s="19">
        <f>Fevereiro!I5</f>
        <v>0</v>
      </c>
      <c r="D6" s="19">
        <f>Fevereiro!I6</f>
        <v>0</v>
      </c>
      <c r="E6" s="19">
        <f>Fevereiro!I8</f>
        <v>0</v>
      </c>
      <c r="F6" s="23">
        <f t="shared" si="0"/>
        <v>0</v>
      </c>
      <c r="G6" s="24" t="str" cm="1">
        <f t="array" ref="G6">IF(ROW()&gt;IFERROR(LOOKUP(2,1/(($C$5:$C$16&lt;&gt;0)+($D$5:$D$16&lt;&gt;0)+($E$5:$E$16&lt;&gt;0)&gt;0),ROW($C$5:$C$16)),0),"",G5+F6)</f>
        <v/>
      </c>
      <c r="AV6" t="e" cm="1">
        <f t="array" ref="AV6">IF(ROW()&gt;IFERROR(LOOKUP(2,1/(($C$5:$C$16&lt;&gt;0)+($D$5:$D$16&lt;&gt;0)+($E$5:$E$16&lt;&gt;0)&gt;0),ROW($C$5:$C$16)),0),NA(),AV5+F6)</f>
        <v>#N/A</v>
      </c>
    </row>
    <row r="7" spans="2:48" x14ac:dyDescent="0.25">
      <c r="B7" s="16" t="s">
        <v>89</v>
      </c>
      <c r="C7" s="17">
        <f>Março!I5</f>
        <v>0</v>
      </c>
      <c r="D7" s="17">
        <f>Março!I6</f>
        <v>0</v>
      </c>
      <c r="E7" s="17">
        <f>Março!I8</f>
        <v>0</v>
      </c>
      <c r="F7" s="22">
        <f t="shared" si="0"/>
        <v>0</v>
      </c>
      <c r="G7" s="29" t="str" cm="1">
        <f t="array" ref="G7">IF(ROW()&gt;IFERROR(LOOKUP(2,1/(($C$5:$C$16&lt;&gt;0)+($D$5:$D$16&lt;&gt;0)+($E$5:$E$16&lt;&gt;0)&gt;0),ROW($C$5:$C$16)),0),"",G6+F7)</f>
        <v/>
      </c>
      <c r="AV7" t="e" cm="1">
        <f t="array" ref="AV7">IF(ROW()&gt;IFERROR(LOOKUP(2,1/(($C$5:$C$16&lt;&gt;0)+($D$5:$D$16&lt;&gt;0)+($E$5:$E$16&lt;&gt;0)&gt;0),ROW($C$5:$C$16)),0),NA(),AV6+F7)</f>
        <v>#N/A</v>
      </c>
    </row>
    <row r="8" spans="2:48" x14ac:dyDescent="0.25">
      <c r="B8" s="18" t="s">
        <v>90</v>
      </c>
      <c r="C8" s="19">
        <f>Abril!I5</f>
        <v>0</v>
      </c>
      <c r="D8" s="19">
        <f>Abril!I6</f>
        <v>0</v>
      </c>
      <c r="E8" s="19">
        <f>Abril!I8</f>
        <v>0</v>
      </c>
      <c r="F8" s="23">
        <f t="shared" si="0"/>
        <v>0</v>
      </c>
      <c r="G8" s="24" t="str" cm="1">
        <f t="array" ref="G8">IF(ROW()&gt;IFERROR(LOOKUP(2,1/(($C$5:$C$16&lt;&gt;0)+($D$5:$D$16&lt;&gt;0)+($E$5:$E$16&lt;&gt;0)&gt;0),ROW($C$5:$C$16)),0),"",G7+F8)</f>
        <v/>
      </c>
      <c r="AV8" t="e" cm="1">
        <f t="array" ref="AV8">IF(ROW()&gt;IFERROR(LOOKUP(2,1/(($C$5:$C$16&lt;&gt;0)+($D$5:$D$16&lt;&gt;0)+($E$5:$E$16&lt;&gt;0)&gt;0),ROW($C$5:$C$16)),0),NA(),AV7+F8)</f>
        <v>#N/A</v>
      </c>
    </row>
    <row r="9" spans="2:48" x14ac:dyDescent="0.25">
      <c r="B9" s="16" t="s">
        <v>91</v>
      </c>
      <c r="C9" s="17">
        <f>Maio!I5</f>
        <v>0</v>
      </c>
      <c r="D9" s="17">
        <f>Maio!I6</f>
        <v>0</v>
      </c>
      <c r="E9" s="17">
        <f>Maio!I8</f>
        <v>0</v>
      </c>
      <c r="F9" s="22">
        <f t="shared" si="0"/>
        <v>0</v>
      </c>
      <c r="G9" s="29" t="str" cm="1">
        <f t="array" ref="G9">IF(ROW()&gt;IFERROR(LOOKUP(2,1/(($C$5:$C$16&lt;&gt;0)+($D$5:$D$16&lt;&gt;0)+($E$5:$E$16&lt;&gt;0)&gt;0),ROW($C$5:$C$16)),0),"",G8+F9)</f>
        <v/>
      </c>
      <c r="AV9" t="e" cm="1">
        <f t="array" ref="AV9">IF(ROW()&gt;IFERROR(LOOKUP(2,1/(($C$5:$C$16&lt;&gt;0)+($D$5:$D$16&lt;&gt;0)+($E$5:$E$16&lt;&gt;0)&gt;0),ROW($C$5:$C$16)),0),NA(),AV8+F9)</f>
        <v>#N/A</v>
      </c>
    </row>
    <row r="10" spans="2:48" x14ac:dyDescent="0.25">
      <c r="B10" s="18" t="s">
        <v>92</v>
      </c>
      <c r="C10" s="19">
        <f>Junho!I5</f>
        <v>0</v>
      </c>
      <c r="D10" s="19">
        <f>Junho!I6</f>
        <v>0</v>
      </c>
      <c r="E10" s="19">
        <f>Junho!I8</f>
        <v>0</v>
      </c>
      <c r="F10" s="23">
        <f t="shared" si="0"/>
        <v>0</v>
      </c>
      <c r="G10" s="24" t="str" cm="1">
        <f t="array" ref="G10">IF(ROW()&gt;IFERROR(LOOKUP(2,1/(($C$5:$C$16&lt;&gt;0)+($D$5:$D$16&lt;&gt;0)+($E$5:$E$16&lt;&gt;0)&gt;0),ROW($C$5:$C$16)),0),"",G9+F10)</f>
        <v/>
      </c>
      <c r="AV10" t="e" cm="1">
        <f t="array" ref="AV10">IF(ROW()&gt;IFERROR(LOOKUP(2,1/(($C$5:$C$16&lt;&gt;0)+($D$5:$D$16&lt;&gt;0)+($E$5:$E$16&lt;&gt;0)&gt;0),ROW($C$5:$C$16)),0),NA(),AV9+F10)</f>
        <v>#N/A</v>
      </c>
    </row>
    <row r="11" spans="2:48" x14ac:dyDescent="0.25">
      <c r="B11" s="16" t="s">
        <v>93</v>
      </c>
      <c r="C11" s="17">
        <f>Julho!I5</f>
        <v>0</v>
      </c>
      <c r="D11" s="17">
        <f>Julho!I6</f>
        <v>0</v>
      </c>
      <c r="E11" s="17">
        <f>Julho!I8</f>
        <v>0</v>
      </c>
      <c r="F11" s="22">
        <f t="shared" si="0"/>
        <v>0</v>
      </c>
      <c r="G11" s="29" t="str" cm="1">
        <f t="array" ref="G11">IF(ROW()&gt;IFERROR(LOOKUP(2,1/(($C$5:$C$16&lt;&gt;0)+($D$5:$D$16&lt;&gt;0)+($E$5:$E$16&lt;&gt;0)&gt;0),ROW($C$5:$C$16)),0),"",G10+F11)</f>
        <v/>
      </c>
      <c r="AV11" t="e" cm="1">
        <f t="array" ref="AV11">IF(ROW()&gt;IFERROR(LOOKUP(2,1/(($C$5:$C$16&lt;&gt;0)+($D$5:$D$16&lt;&gt;0)+($E$5:$E$16&lt;&gt;0)&gt;0),ROW($C$5:$C$16)),0),NA(),AV10+F11)</f>
        <v>#N/A</v>
      </c>
    </row>
    <row r="12" spans="2:48" x14ac:dyDescent="0.25">
      <c r="B12" s="18" t="s">
        <v>94</v>
      </c>
      <c r="C12" s="19">
        <f>Agosto!I5</f>
        <v>0</v>
      </c>
      <c r="D12" s="19">
        <f>Agosto!I6</f>
        <v>0</v>
      </c>
      <c r="E12" s="19">
        <f>Agosto!I8</f>
        <v>0</v>
      </c>
      <c r="F12" s="23">
        <f t="shared" si="0"/>
        <v>0</v>
      </c>
      <c r="G12" s="24" t="str" cm="1">
        <f t="array" ref="G12">IF(ROW()&gt;IFERROR(LOOKUP(2,1/(($C$5:$C$16&lt;&gt;0)+($D$5:$D$16&lt;&gt;0)+($E$5:$E$16&lt;&gt;0)&gt;0),ROW($C$5:$C$16)),0),"",G11+F12)</f>
        <v/>
      </c>
      <c r="AV12" t="e" cm="1">
        <f t="array" ref="AV12">IF(ROW()&gt;IFERROR(LOOKUP(2,1/(($C$5:$C$16&lt;&gt;0)+($D$5:$D$16&lt;&gt;0)+($E$5:$E$16&lt;&gt;0)&gt;0),ROW($C$5:$C$16)),0),NA(),AV11+F12)</f>
        <v>#N/A</v>
      </c>
    </row>
    <row r="13" spans="2:48" x14ac:dyDescent="0.25">
      <c r="B13" s="16" t="s">
        <v>95</v>
      </c>
      <c r="C13" s="17">
        <f>Setembro!I5</f>
        <v>0</v>
      </c>
      <c r="D13" s="17">
        <f>Setembro!I6</f>
        <v>0</v>
      </c>
      <c r="E13" s="17">
        <f>Setembro!I8</f>
        <v>0</v>
      </c>
      <c r="F13" s="22">
        <f t="shared" si="0"/>
        <v>0</v>
      </c>
      <c r="G13" s="29" t="str" cm="1">
        <f t="array" ref="G13">IF(ROW()&gt;IFERROR(LOOKUP(2,1/(($C$5:$C$16&lt;&gt;0)+($D$5:$D$16&lt;&gt;0)+($E$5:$E$16&lt;&gt;0)&gt;0),ROW($C$5:$C$16)),0),"",G12+F13)</f>
        <v/>
      </c>
      <c r="AV13" t="e" cm="1">
        <f t="array" ref="AV13">IF(ROW()&gt;IFERROR(LOOKUP(2,1/(($C$5:$C$16&lt;&gt;0)+($D$5:$D$16&lt;&gt;0)+($E$5:$E$16&lt;&gt;0)&gt;0),ROW($C$5:$C$16)),0),NA(),AV12+F13)</f>
        <v>#N/A</v>
      </c>
    </row>
    <row r="14" spans="2:48" x14ac:dyDescent="0.25">
      <c r="B14" s="18" t="s">
        <v>96</v>
      </c>
      <c r="C14" s="19">
        <f>Outubro!I5</f>
        <v>0</v>
      </c>
      <c r="D14" s="19">
        <f>Outubro!I6</f>
        <v>0</v>
      </c>
      <c r="E14" s="19">
        <f>Outubro!I8</f>
        <v>0</v>
      </c>
      <c r="F14" s="23">
        <f t="shared" si="0"/>
        <v>0</v>
      </c>
      <c r="G14" s="24" t="str" cm="1">
        <f t="array" ref="G14">IF(ROW()&gt;IFERROR(LOOKUP(2,1/(($C$5:$C$16&lt;&gt;0)+($D$5:$D$16&lt;&gt;0)+($E$5:$E$16&lt;&gt;0)&gt;0),ROW($C$5:$C$16)),0),"",G13+F14)</f>
        <v/>
      </c>
      <c r="AV14" t="e" cm="1">
        <f t="array" ref="AV14">IF(ROW()&gt;IFERROR(LOOKUP(2,1/(($C$5:$C$16&lt;&gt;0)+($D$5:$D$16&lt;&gt;0)+($E$5:$E$16&lt;&gt;0)&gt;0),ROW($C$5:$C$16)),0),NA(),AV13+F14)</f>
        <v>#N/A</v>
      </c>
    </row>
    <row r="15" spans="2:48" x14ac:dyDescent="0.25">
      <c r="B15" s="16" t="s">
        <v>97</v>
      </c>
      <c r="C15" s="17">
        <f>Novembro!I5</f>
        <v>0</v>
      </c>
      <c r="D15" s="17">
        <f>Novembro!I6</f>
        <v>0</v>
      </c>
      <c r="E15" s="17">
        <f>Novembro!I8</f>
        <v>0</v>
      </c>
      <c r="F15" s="22">
        <f t="shared" si="0"/>
        <v>0</v>
      </c>
      <c r="G15" s="29" t="str" cm="1">
        <f t="array" ref="G15">IF(ROW()&gt;IFERROR(LOOKUP(2,1/(($C$5:$C$16&lt;&gt;0)+($D$5:$D$16&lt;&gt;0)+($E$5:$E$16&lt;&gt;0)&gt;0),ROW($C$5:$C$16)),0),"",G14+F15)</f>
        <v/>
      </c>
      <c r="AV15" t="e" cm="1">
        <f t="array" ref="AV15">IF(ROW()&gt;IFERROR(LOOKUP(2,1/(($C$5:$C$16&lt;&gt;0)+($D$5:$D$16&lt;&gt;0)+($E$5:$E$16&lt;&gt;0)&gt;0),ROW($C$5:$C$16)),0),NA(),AV14+F15)</f>
        <v>#N/A</v>
      </c>
    </row>
    <row r="16" spans="2:48" x14ac:dyDescent="0.25">
      <c r="B16" s="18" t="s">
        <v>98</v>
      </c>
      <c r="C16" s="19">
        <f>Dezembro!I5</f>
        <v>0</v>
      </c>
      <c r="D16" s="19">
        <f>Dezembro!I6</f>
        <v>0</v>
      </c>
      <c r="E16" s="19">
        <f>Dezembro!I8</f>
        <v>0</v>
      </c>
      <c r="F16" s="23">
        <f t="shared" si="0"/>
        <v>0</v>
      </c>
      <c r="G16" s="24" t="str" cm="1">
        <f t="array" ref="G16">IF(ROW()&gt;IFERROR(LOOKUP(2,1/(($C$5:$C$16&lt;&gt;0)+($D$5:$D$16&lt;&gt;0)+($E$5:$E$16&lt;&gt;0)&gt;0),ROW($C$5:$C$16)),0),"",G15+F16)</f>
        <v/>
      </c>
      <c r="AV16" t="e" cm="1">
        <f t="array" ref="AV16">IF(ROW()&gt;IFERROR(LOOKUP(2,1/(($C$5:$C$16&lt;&gt;0)+($D$5:$D$16&lt;&gt;0)+($E$5:$E$16&lt;&gt;0)&gt;0),ROW($C$5:$C$16)),0),NA(),AV15+F16)</f>
        <v>#N/A</v>
      </c>
    </row>
    <row r="17" spans="2:7" x14ac:dyDescent="0.25">
      <c r="B17" s="25" t="s">
        <v>108</v>
      </c>
      <c r="C17" s="26">
        <f>SUM(C5:C16)</f>
        <v>5000</v>
      </c>
      <c r="D17" s="26">
        <f>SUM(D5:D16)</f>
        <v>10000</v>
      </c>
      <c r="E17" s="26">
        <f>SUM(E5:E16)</f>
        <v>500</v>
      </c>
      <c r="F17" s="26">
        <f>SUM(F5:F16)</f>
        <v>-5000</v>
      </c>
      <c r="G17" s="26">
        <f>IFERROR(LOOKUP(9.9E+307,G5:G16),0)</f>
        <v>-5000</v>
      </c>
    </row>
    <row r="19" spans="2:7" ht="24" customHeight="1" x14ac:dyDescent="0.25">
      <c r="B19" s="45" t="s">
        <v>109</v>
      </c>
      <c r="C19" s="47"/>
      <c r="D19" s="47"/>
      <c r="E19" s="47"/>
      <c r="F19" s="47"/>
      <c r="G19" s="47"/>
    </row>
    <row r="20" spans="2:7" x14ac:dyDescent="0.25">
      <c r="B20" s="5" t="s">
        <v>40</v>
      </c>
      <c r="C20" s="14">
        <f>Configurações!$C$10</f>
        <v>12000</v>
      </c>
      <c r="E20" s="5" t="s">
        <v>110</v>
      </c>
      <c r="F20" s="14">
        <f>D17</f>
        <v>10000</v>
      </c>
    </row>
    <row r="21" spans="2:7" x14ac:dyDescent="0.25">
      <c r="B21" s="51" t="str">
        <f>IF(F20&gt;C20,"⚠️ Passou a meta anual em "&amp;TEXT(F20-C20,"R$ #,##0.00"),"✅ Dentro da meta anual")</f>
        <v>✅ Dentro da meta anual</v>
      </c>
      <c r="C21" s="47"/>
      <c r="D21" s="47"/>
      <c r="E21" s="47"/>
      <c r="F21" s="47"/>
      <c r="G21" s="47"/>
    </row>
  </sheetData>
  <mergeCells count="4">
    <mergeCell ref="B2:G2"/>
    <mergeCell ref="B19:G19"/>
    <mergeCell ref="B21:G21"/>
    <mergeCell ref="B1:G1"/>
  </mergeCells>
  <conditionalFormatting sqref="B21">
    <cfRule type="expression" dxfId="2" priority="2">
      <formula>F20&gt;C20</formula>
    </cfRule>
    <cfRule type="expression" dxfId="1" priority="3">
      <formula>F20&lt;=C20</formula>
    </cfRule>
  </conditionalFormatting>
  <conditionalFormatting sqref="F5:F16">
    <cfRule type="cellIs" dxfId="0" priority="4" operator="lessThan">
      <formula>0</formula>
    </cfRule>
  </conditionalFormatting>
  <conditionalFormatting sqref="G8:G16">
    <cfRule type="containsErrors" priority="1">
      <formula>ISERROR(G8)</formula>
    </cfRule>
  </conditionalFormatting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Comece Aqui</vt:lpstr>
      <vt:lpstr>Configurações</vt:lpstr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  <vt:lpstr>Poupança</vt:lpstr>
      <vt:lpstr>Painel 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edelson santos</cp:lastModifiedBy>
  <dcterms:created xsi:type="dcterms:W3CDTF">2026-07-31T19:28:08Z</dcterms:created>
  <dcterms:modified xsi:type="dcterms:W3CDTF">2026-07-31T23:41:46Z</dcterms:modified>
</cp:coreProperties>
</file>